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69" firstSheet="8" activeTab="9"/>
  </bookViews>
  <sheets>
    <sheet name="Korekta bez inw do 2020" sheetId="1" r:id="rId1"/>
    <sheet name="Korekta wydatków do 2020" sheetId="2" r:id="rId2"/>
    <sheet name="II kor. wydatków 2010 do 2025" sheetId="3" r:id="rId3"/>
    <sheet name="II. kor.wyd do 2020" sheetId="4" r:id="rId4"/>
    <sheet name="wydatki-gm do 2020" sheetId="5" r:id="rId5"/>
    <sheet name="II kor. dochodów 2010 do 2020" sheetId="6" r:id="rId6"/>
    <sheet name="korekta dochodów do 2020" sheetId="7" r:id="rId7"/>
    <sheet name="doch gm  do 2020" sheetId="8" r:id="rId8"/>
    <sheet name="Relacja do 2022" sheetId="9" r:id="rId9"/>
    <sheet name="Relacja  2012 - 2022" sheetId="10" r:id="rId10"/>
    <sheet name="ZM. Relacje do 2022 " sheetId="11" r:id="rId11"/>
  </sheets>
  <definedNames/>
  <calcPr fullCalcOnLoad="1"/>
</workbook>
</file>

<file path=xl/sharedStrings.xml><?xml version="1.0" encoding="utf-8"?>
<sst xmlns="http://schemas.openxmlformats.org/spreadsheetml/2006/main" count="848" uniqueCount="186">
  <si>
    <t>Prognozowane dochody ogółem:</t>
  </si>
  <si>
    <t xml:space="preserve">z tego:                                       </t>
  </si>
  <si>
    <t>2.</t>
  </si>
  <si>
    <t>3.</t>
  </si>
  <si>
    <t>..........</t>
  </si>
  <si>
    <t>Lp.</t>
  </si>
  <si>
    <t>6.</t>
  </si>
  <si>
    <t>7.</t>
  </si>
  <si>
    <t>4.</t>
  </si>
  <si>
    <t>5.</t>
  </si>
  <si>
    <t>1.</t>
  </si>
  <si>
    <t xml:space="preserve">dz. </t>
  </si>
  <si>
    <t>wydatki  na zadania własne gminy</t>
  </si>
  <si>
    <t>a/</t>
  </si>
  <si>
    <t>Transport i łączność</t>
  </si>
  <si>
    <t>w tym wydatki i zakupy inwestycyjne *</t>
  </si>
  <si>
    <t>b/</t>
  </si>
  <si>
    <t xml:space="preserve">Gospodarka mieszkaniowa </t>
  </si>
  <si>
    <t>c/</t>
  </si>
  <si>
    <t>Administracja publiczna</t>
  </si>
  <si>
    <t>d/</t>
  </si>
  <si>
    <t>Obsługa długu publicznego</t>
  </si>
  <si>
    <t>e/</t>
  </si>
  <si>
    <t>Oświata i wychowanie</t>
  </si>
  <si>
    <t xml:space="preserve">w tym  </t>
  </si>
  <si>
    <t>wydatki bieżące szkół podstawowych</t>
  </si>
  <si>
    <t xml:space="preserve">wydatki i zakupy inwestycyjne  </t>
  </si>
  <si>
    <t>f/</t>
  </si>
  <si>
    <t>g/</t>
  </si>
  <si>
    <t>h/</t>
  </si>
  <si>
    <t xml:space="preserve">Gospodarka komunalna i ochrona środowiska </t>
  </si>
  <si>
    <t xml:space="preserve">w tym wydatki i zakupy inwestycyjne* </t>
  </si>
  <si>
    <t>i/</t>
  </si>
  <si>
    <t>j/</t>
  </si>
  <si>
    <t>Kultura fizyczna i sport</t>
  </si>
  <si>
    <t>Suma wydatków na zadania własne gminy</t>
  </si>
  <si>
    <t>z tego:</t>
  </si>
  <si>
    <t>wydatki bieżące</t>
  </si>
  <si>
    <t xml:space="preserve">wydatki i zakupy inwesycyjne </t>
  </si>
  <si>
    <t>rodzaj wydatków</t>
  </si>
  <si>
    <t>% wzrostu</t>
  </si>
  <si>
    <t>A.</t>
  </si>
  <si>
    <t>O10</t>
  </si>
  <si>
    <t>Rolnictwo i łowiectwo</t>
  </si>
  <si>
    <t xml:space="preserve">*  - </t>
  </si>
  <si>
    <t>Dane uzupełniające:</t>
  </si>
  <si>
    <t>budżetowej lub w uchwale o podjęciu inwestycji na podstawie art.. 18 ust. 2 pkt 9 lit. e ustawy o samorządzie gminnym.</t>
  </si>
  <si>
    <t>8.</t>
  </si>
  <si>
    <t>9.</t>
  </si>
  <si>
    <t>10.</t>
  </si>
  <si>
    <t>11.</t>
  </si>
  <si>
    <t>12.</t>
  </si>
  <si>
    <t>udziały w podatkach dochodowych</t>
  </si>
  <si>
    <t>dochody ze sprzedaży majątku gminy</t>
  </si>
  <si>
    <t>subwencje</t>
  </si>
  <si>
    <t>dotacje cel.na zadania z zakresu administracji rządowej</t>
  </si>
  <si>
    <t>dotacje z budżetu państwa na własne zadania bieżące gminy</t>
  </si>
  <si>
    <t>dotacje z funduszy celowych *</t>
  </si>
  <si>
    <t xml:space="preserve">podatek od nieruchomości </t>
  </si>
  <si>
    <t>podatek rolny</t>
  </si>
  <si>
    <t>opłata eksploatacyjna</t>
  </si>
  <si>
    <t>13.</t>
  </si>
  <si>
    <t>14.</t>
  </si>
  <si>
    <t>15.</t>
  </si>
  <si>
    <t>Edukacyjna opieka wychowawcza</t>
  </si>
  <si>
    <t>Rada Gminy w wieloletnim programie inwestycyjnym stanowiącem załącznik do uchwały</t>
  </si>
  <si>
    <t>2. Informacja na temat założeń przyjętych przy prognozowaniu dochodów na lata następne</t>
  </si>
  <si>
    <t>dotacje od j.s.t na zadania przejęte do realizacji na podstawie porozumień</t>
  </si>
  <si>
    <t>dotacje z budż.państwa  zadania inwestycyjne z zakresu adm. rzad.*</t>
  </si>
  <si>
    <t>Pomoc społeczne</t>
  </si>
  <si>
    <t>Pomoc społeczna</t>
  </si>
  <si>
    <t>wydatki bieżące gimnazjów</t>
  </si>
  <si>
    <t>2. Informacja o zawartych umowach związanych z realizacją wydatków inwestycyjnych  z podaniem terminy relizacji i obciążeń budżetu z tego tytułu w poszczególnych latach .</t>
  </si>
  <si>
    <t>1. Uzasadnienie wzrostu lub zmniejszenia prognozowanych wydatków bieżących w latach następnych.</t>
  </si>
  <si>
    <t>%wzrostu</t>
  </si>
  <si>
    <t>w tym wydatki na zakupy inwestycyjne</t>
  </si>
  <si>
    <t>* dochody majątkowe §§ 076,077,087, 618,620 622 ,626, 628-633,641-643, 651-653 i 661-665</t>
  </si>
  <si>
    <t>* pomoc  j.s.t  na podstawie porozumiń zadania bieżące §  271</t>
  </si>
  <si>
    <t xml:space="preserve">pozostałe dochody  </t>
  </si>
  <si>
    <t xml:space="preserve"> dochody  majątkowe *</t>
  </si>
  <si>
    <t xml:space="preserve"> </t>
  </si>
  <si>
    <t xml:space="preserve">B.              </t>
  </si>
  <si>
    <t xml:space="preserve">wydatki inwestycyjne oraz inne wydatki majątkowe  wykazać zgodnie z uchwałą budżetową a w latach następnych prognozować tylko takie wydatki majątkowe o których zadecydowała </t>
  </si>
  <si>
    <t xml:space="preserve">2006  wg  wyk. </t>
  </si>
  <si>
    <t>2007 wg  wyk.</t>
  </si>
  <si>
    <t>*  dochody na lata następne prognozować tylko w przypadku jeżeli zawarte są umowy potwierdzające ich uzyskanie</t>
  </si>
  <si>
    <t xml:space="preserve">Urzędy naczelnych organów </t>
  </si>
  <si>
    <t>wydatki w pozostałych działach na zad. zlec.</t>
  </si>
  <si>
    <t xml:space="preserve">Suma </t>
  </si>
  <si>
    <t>Suma wydatków budżetu  ( A + B )</t>
  </si>
  <si>
    <t>Wydatki w pozostałych działach</t>
  </si>
  <si>
    <t>w tym wydatki na zakupy inwestycyjne*</t>
  </si>
  <si>
    <t>Kultura i Ochrona Dziedzictwa Narodowego</t>
  </si>
  <si>
    <r>
      <t xml:space="preserve">2006 </t>
    </r>
    <r>
      <rPr>
        <i/>
        <sz val="9"/>
        <rFont val="Times New Roman CE"/>
        <family val="1"/>
      </rPr>
      <t>wg wyk.</t>
    </r>
  </si>
  <si>
    <r>
      <t>2007</t>
    </r>
    <r>
      <rPr>
        <i/>
        <sz val="9"/>
        <rFont val="Times New Roman CE"/>
        <family val="1"/>
      </rPr>
      <t xml:space="preserve"> wg wyk.</t>
    </r>
  </si>
  <si>
    <t xml:space="preserve"> % wzrostu</t>
  </si>
  <si>
    <r>
      <t xml:space="preserve">  </t>
    </r>
    <r>
      <rPr>
        <i/>
        <sz val="8"/>
        <rFont val="Times New Roman CE"/>
        <family val="1"/>
      </rPr>
      <t>wydatki na zadania zlecone</t>
    </r>
  </si>
  <si>
    <r>
      <t xml:space="preserve">2008 </t>
    </r>
    <r>
      <rPr>
        <i/>
        <sz val="9"/>
        <rFont val="Times New Roman CE"/>
        <family val="1"/>
      </rPr>
      <t xml:space="preserve"> wg wyk</t>
    </r>
  </si>
  <si>
    <t>2008 wg  wyk.</t>
  </si>
  <si>
    <t>pozostałe podst. doch. podatkowe (pod.od  śr. transp. lesny, karta,opł. skarb.)</t>
  </si>
  <si>
    <r>
      <t xml:space="preserve">2009 </t>
    </r>
    <r>
      <rPr>
        <i/>
        <sz val="9"/>
        <rFont val="Times New Roman CE"/>
        <family val="1"/>
      </rPr>
      <t>wg   wyk.</t>
    </r>
  </si>
  <si>
    <t>16.</t>
  </si>
  <si>
    <t>2010 w-. Planu 30.09.</t>
  </si>
  <si>
    <t>Grzegorzew 12 listopad 2010 r.</t>
  </si>
  <si>
    <t>inne dochody jednorazowe w tym z pomocy finansowej od innych j.s.t.,  i.t.p.* - Kapitał Ludzki</t>
  </si>
  <si>
    <r>
      <t xml:space="preserve">30.09.2010 </t>
    </r>
    <r>
      <rPr>
        <i/>
        <sz val="9"/>
        <rFont val="Times New Roman CE"/>
        <family val="1"/>
      </rPr>
      <t>wg  uchwały budż.</t>
    </r>
  </si>
  <si>
    <t>środki ze źródeł pozabudżetowych   UE*</t>
  </si>
  <si>
    <t>Nie prognozowano  pomocy między jst z uwagi na to, iż umowy są zawierane na rok.</t>
  </si>
  <si>
    <t xml:space="preserve"> z wytycznymi Ministerstwa Finansów na lata 2010-2014 oraz 2015-2040 ogłoszonymi na stronach Miniterstwa Finansów do wieloletniej prognozy 2,5%</t>
  </si>
  <si>
    <t xml:space="preserve">Prognoza  dochodów gminy Grzegorzew  na lata 2006-2020      /w złotych/                                                                               </t>
  </si>
  <si>
    <t>wydatki bieżące bez   wynagrodzeń</t>
  </si>
  <si>
    <t>2009 wg. wyk</t>
  </si>
  <si>
    <t>Wynagrodzenia osobowe i pochodne</t>
  </si>
  <si>
    <t xml:space="preserve">Prognoza wydatków gminy Grzegorzew  na lata 2006- 2020  </t>
  </si>
  <si>
    <t>wyszczególnienie</t>
  </si>
  <si>
    <t>dochody bieżące (Db)</t>
  </si>
  <si>
    <t>dochody ze sprzedaży majątku (Sm)</t>
  </si>
  <si>
    <t>dochody ogółem (D)</t>
  </si>
  <si>
    <t>spłata rat kapitałowych (R)</t>
  </si>
  <si>
    <t>zadłużenie na koniec roku (Z)</t>
  </si>
  <si>
    <t>Z / D</t>
  </si>
  <si>
    <t>(R +O) / D</t>
  </si>
  <si>
    <t>Wyliczenie (Db+Sm-Wb)</t>
  </si>
  <si>
    <t>do dochodów ogółem (D)</t>
  </si>
  <si>
    <t>w %</t>
  </si>
  <si>
    <t>Średnia z 3 lat poprzednich lat</t>
  </si>
  <si>
    <t>R+O w 2010 wg nowej ufp &lt;=</t>
  </si>
  <si>
    <t>R+O w 2010 wg starej ufp &lt;=</t>
  </si>
  <si>
    <t xml:space="preserve">Grzegorzew,   12 listopad 2010 r.                                                                                                                                                                                  </t>
  </si>
  <si>
    <t>Jako podstawę przyjęto prognozowane dochody na 2011,  przy prognozowaniu  dochodów  na lata następne przliczono wskaźnikiem do prognozy  zgodnie</t>
  </si>
  <si>
    <t xml:space="preserve"> Na 2011 wydatki przyjęto  na  podstawie projektu uchwały,  od roku  2012 przyjęto zwyżkę wydatków o 101,5% .</t>
  </si>
  <si>
    <t>Natomiast wynagrodzenia i pochodne od wynagrodzeń w tatach 2011- 2015 pozostawiono bez zwyżki.</t>
  </si>
  <si>
    <t xml:space="preserve"> Planowana nadwyżka dochodów nad wydatkami  w poszczególnych  latach  zabezpiecza  spłatę  zaciągnietych pożyczek  i kredytu. </t>
  </si>
  <si>
    <t xml:space="preserve">Uwzględniono przedsięwzięcie pn: „Budowa sieci kanalizacji sanitarnej oraz budowa sieci wodociągowej w Grzegorzewie wraz z przebudową stacji uzdatniania wody w Bylicach” </t>
  </si>
  <si>
    <t>natomiasat w roku 2012  dowfinansowawnie 2 152 851 zł.</t>
  </si>
  <si>
    <t>przy udziale środków z Programu Obszarów Wiejskich działania Podstawowe usługi dla gospodarki i ludności wiejskiej w roku 2011 i 2012 z możliwością dofinansowania w roku 2011- 818 188 zł.</t>
  </si>
  <si>
    <t>wydatki bieżące (Wb)- ogółem</t>
  </si>
  <si>
    <t xml:space="preserve"> z tego: koszt obsługi zadłużenia (O)</t>
  </si>
  <si>
    <t>w tym  wynagrodzenia *</t>
  </si>
  <si>
    <t>Leśnictwo</t>
  </si>
  <si>
    <t>2010  wg wyk</t>
  </si>
  <si>
    <t>O20</t>
  </si>
  <si>
    <t>Pobór podatków</t>
  </si>
  <si>
    <t>17.</t>
  </si>
  <si>
    <t>18.</t>
  </si>
  <si>
    <t>Wydatki w pozostałych działach.</t>
  </si>
  <si>
    <t>Wydatki w poz.działach inwwetycyjne</t>
  </si>
  <si>
    <t>w tym   wynagrodzenia *</t>
  </si>
  <si>
    <t>Bezp. publiczne i ochrona ppoż, zarzadzanie</t>
  </si>
  <si>
    <t xml:space="preserve">Oświata i wychowanie </t>
  </si>
  <si>
    <t>Ośw. i wych (UG- wioska, dowozy, dotacje przed.)</t>
  </si>
  <si>
    <t>Ochrona zdrowia-</t>
  </si>
  <si>
    <t>Grzegorzew 25 styczeń 2011 r.</t>
  </si>
  <si>
    <t xml:space="preserve">  wydatki na zadania zlecone       </t>
  </si>
  <si>
    <t>ROK/</t>
  </si>
  <si>
    <t>Razem zlecone</t>
  </si>
  <si>
    <t>Przy prognozowaniu podtku od nieruchomosci  od 2012 r. przyjęto 100% w-g złożomnych deklaracji w latach nstepnych zastosowano wskaźnik do prognozy.</t>
  </si>
  <si>
    <t xml:space="preserve"> Razem</t>
  </si>
  <si>
    <t xml:space="preserve">Prognoza wydatków gminy Grzegorzew  na lata 2006- 2020   bze inewestycji  od 2011 </t>
  </si>
  <si>
    <r>
      <t xml:space="preserve">2010 </t>
    </r>
    <r>
      <rPr>
        <i/>
        <sz val="9"/>
        <rFont val="Times New Roman CE"/>
        <family val="1"/>
      </rPr>
      <t>wg  wyk.</t>
    </r>
  </si>
  <si>
    <r>
      <t xml:space="preserve">2011 </t>
    </r>
    <r>
      <rPr>
        <i/>
        <sz val="9"/>
        <rFont val="Times New Roman CE"/>
        <family val="1"/>
      </rPr>
      <t>wg  uchwały</t>
    </r>
  </si>
  <si>
    <t>Grzegorzew 03 luty  2011 r.</t>
  </si>
  <si>
    <t>* pomoc  j.s.t  na podstawie porozumiń zadania bieżące §  271 § 231</t>
  </si>
  <si>
    <t>Jako podstawę przyjęto prognozowane dochody na 2011,  przy prognozowaniu  dochodów  na lata następne przliczono wskaźnikiem do prognozy 3,5%</t>
  </si>
  <si>
    <t xml:space="preserve">Przy prognozowaniu podtku od nieruchomosci  od 2012 r. przyjęto 100% wpływów w-g złożomnych deklaracji przy obowiązujących stawkach podatku </t>
  </si>
  <si>
    <t>w latach nstępnych zastosowano wskaźnik do prognozy.</t>
  </si>
  <si>
    <t>pozostałe podst. doch. podatkowe (pod.od  śr. transp. lesny, karta,opł. skarb.czynności cyw. praw.)</t>
  </si>
  <si>
    <t xml:space="preserve">Prognoza wydatków gminy Grzegorzew  na lata 2010 - 2020  </t>
  </si>
  <si>
    <t>Działalność usługowa</t>
  </si>
  <si>
    <t>2011 w-g  proj.</t>
  </si>
  <si>
    <t xml:space="preserve">Prognoza  dochodów gminy Grzegorzew  na lata 2010-2025      /w złotych/                                                                               </t>
  </si>
  <si>
    <t xml:space="preserve">  zgodnie z wskaźnikiem inflacji w 2010, natomiast od  roku  2016 przyjęto wskaźnim prognozy 2,5% zgodnie z wytycznymi Ministerstwa Finansów.</t>
  </si>
  <si>
    <t xml:space="preserve">2. Informacja o zawartych umowach związanych z realizacją wydatków inwestycyjnych  z podaniem terminy relizacji i obciążeń budżetu z tego tytułu </t>
  </si>
  <si>
    <t xml:space="preserve">   w poszczególnych latach .</t>
  </si>
  <si>
    <t xml:space="preserve">Uwzględniono przedsięwzięcie pn: „Budowa sieci kanalizacji sanitarnej oraz budowa sieci wodociągowej w Grzegorzewie wraz z przebudową stacji uzdatniania </t>
  </si>
  <si>
    <t xml:space="preserve">wody w Bylicach” </t>
  </si>
  <si>
    <t xml:space="preserve">  zadecydowała Rada Gminy w wieloletnim programie inwestycyjnym stanowiącem załącznik do uchwały</t>
  </si>
  <si>
    <t xml:space="preserve">wydatki inwestycyjne oraz inne wydatki majątkowe  wykazać zgodnie z uchwałą budżetową a w latach następnych prognozować tylko takie wydatki majątkowe o których  </t>
  </si>
  <si>
    <t xml:space="preserve">Prognoza wydatków gminy Grzegorzew  na lata 2010 - 2025  </t>
  </si>
  <si>
    <t>Informacja o relacji, o której mowa w art. 243 ustawy z dnia 27 sierpnia 2009 r. o finansach publicznych w latach 2011-2022</t>
  </si>
  <si>
    <t>Grzegorzew, 15 luty 2011 r.</t>
  </si>
  <si>
    <t>Grzegorzew, 10 listopad 2011 r.</t>
  </si>
  <si>
    <t>Informacja o relacji, o której mowa w art. 243 ustawy z dnia 27 sierpnia 2009 r. o finansach publicznych w latach 2012-2022</t>
  </si>
  <si>
    <t xml:space="preserve">                    Informacja  o relacji o której mowa w art.243 ustawy z dnia 27 sierpnia 2009 r. o finansoch publicznych w latach 2012  do 2022</t>
  </si>
  <si>
    <t>Zał. Nr 2 do zarządzenia Nr 42.2011</t>
  </si>
  <si>
    <t>Wójta Gminy Grzegorzew z dnia 10 listopada 2011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</si>
</sst>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&quot;zł&quot;"/>
    <numFmt numFmtId="166" formatCode="[$-415]dd\ mmmm\ yyyy"/>
    <numFmt numFmtId="167" formatCode="#,##0.00_ ;\-#,##0.00\ "/>
    <numFmt numFmtId="168" formatCode="#,##0.00\ _z_ł"/>
    <numFmt numFmtId="169" formatCode="_-* #,##0.00\ _z_ł_-;\-* #,##0.00\ _z_ł_-;_-* &quot;-&quot;\ _z_ł_-;_-@_-"/>
    <numFmt numFmtId="170" formatCode="0.00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33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sz val="13"/>
      <name val="Times New Roman CE"/>
      <family val="1"/>
    </font>
    <font>
      <b/>
      <i/>
      <sz val="9"/>
      <name val="Times New Roman CE"/>
      <family val="1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8"/>
      <color indexed="8"/>
      <name val="Arial CE"/>
      <family val="0"/>
    </font>
    <font>
      <sz val="8"/>
      <color indexed="8"/>
      <name val="Arial CE"/>
      <family val="0"/>
    </font>
    <font>
      <i/>
      <sz val="9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sz val="11"/>
      <name val="Times New Roman CE"/>
      <family val="0"/>
    </font>
    <font>
      <b/>
      <sz val="11"/>
      <name val="Times New Roman CE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8"/>
      <color indexed="12"/>
      <name val="Times New Roman CE"/>
      <family val="1"/>
    </font>
    <font>
      <sz val="8"/>
      <color indexed="12"/>
      <name val="Arial CE"/>
      <family val="0"/>
    </font>
    <font>
      <sz val="10"/>
      <color indexed="12"/>
      <name val="Arial CE"/>
      <family val="0"/>
    </font>
    <font>
      <sz val="8"/>
      <color indexed="10"/>
      <name val="Arial CE"/>
      <family val="0"/>
    </font>
    <font>
      <sz val="10"/>
      <color indexed="10"/>
      <name val="Arial CE"/>
      <family val="0"/>
    </font>
    <font>
      <sz val="9"/>
      <color indexed="12"/>
      <name val="Times New Roman CE"/>
      <family val="1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11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3" fontId="13" fillId="0" borderId="10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right" vertical="center"/>
    </xf>
    <xf numFmtId="3" fontId="13" fillId="0" borderId="12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8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3" fontId="13" fillId="0" borderId="22" xfId="0" applyNumberFormat="1" applyFont="1" applyBorder="1" applyAlignment="1">
      <alignment horizontal="center" vertical="center"/>
    </xf>
    <xf numFmtId="3" fontId="13" fillId="0" borderId="23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/>
    </xf>
    <xf numFmtId="3" fontId="4" fillId="0" borderId="27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/>
    </xf>
    <xf numFmtId="0" fontId="6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 shrinkToFi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 shrinkToFit="1"/>
    </xf>
    <xf numFmtId="0" fontId="14" fillId="0" borderId="31" xfId="0" applyFont="1" applyBorder="1" applyAlignment="1">
      <alignment/>
    </xf>
    <xf numFmtId="43" fontId="3" fillId="0" borderId="0" xfId="0" applyNumberFormat="1" applyFont="1" applyBorder="1" applyAlignment="1">
      <alignment horizontal="center"/>
    </xf>
    <xf numFmtId="43" fontId="3" fillId="0" borderId="0" xfId="18" applyNumberFormat="1" applyFont="1" applyBorder="1" applyAlignment="1">
      <alignment horizontal="center"/>
    </xf>
    <xf numFmtId="164" fontId="3" fillId="0" borderId="32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43" fontId="3" fillId="0" borderId="31" xfId="0" applyNumberFormat="1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/>
    </xf>
    <xf numFmtId="43" fontId="3" fillId="0" borderId="14" xfId="18" applyNumberFormat="1" applyFont="1" applyBorder="1" applyAlignment="1">
      <alignment horizontal="center"/>
    </xf>
    <xf numFmtId="43" fontId="3" fillId="0" borderId="14" xfId="18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43" fontId="3" fillId="0" borderId="14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43" fontId="3" fillId="0" borderId="1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42" xfId="0" applyFont="1" applyBorder="1" applyAlignment="1">
      <alignment/>
    </xf>
    <xf numFmtId="43" fontId="3" fillId="0" borderId="14" xfId="0" applyNumberFormat="1" applyFont="1" applyBorder="1" applyAlignment="1">
      <alignment horizontal="center"/>
    </xf>
    <xf numFmtId="43" fontId="3" fillId="0" borderId="14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43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43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16" fillId="0" borderId="50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43" fontId="3" fillId="0" borderId="35" xfId="18" applyNumberFormat="1" applyFont="1" applyBorder="1" applyAlignment="1">
      <alignment horizontal="center"/>
    </xf>
    <xf numFmtId="0" fontId="3" fillId="0" borderId="53" xfId="0" applyFont="1" applyBorder="1" applyAlignment="1">
      <alignment horizontal="center" wrapText="1"/>
    </xf>
    <xf numFmtId="0" fontId="3" fillId="0" borderId="54" xfId="0" applyFont="1" applyBorder="1" applyAlignment="1">
      <alignment horizontal="center" wrapText="1"/>
    </xf>
    <xf numFmtId="0" fontId="3" fillId="0" borderId="55" xfId="0" applyFont="1" applyBorder="1" applyAlignment="1">
      <alignment horizontal="center" wrapText="1"/>
    </xf>
    <xf numFmtId="43" fontId="3" fillId="0" borderId="35" xfId="0" applyNumberFormat="1" applyFont="1" applyBorder="1" applyAlignment="1">
      <alignment horizontal="center"/>
    </xf>
    <xf numFmtId="164" fontId="3" fillId="0" borderId="35" xfId="0" applyNumberFormat="1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43" fontId="3" fillId="0" borderId="57" xfId="0" applyNumberFormat="1" applyFont="1" applyBorder="1" applyAlignment="1">
      <alignment horizontal="center"/>
    </xf>
    <xf numFmtId="43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43" fontId="3" fillId="0" borderId="58" xfId="0" applyNumberFormat="1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/>
    </xf>
    <xf numFmtId="0" fontId="3" fillId="0" borderId="60" xfId="0" applyFont="1" applyBorder="1" applyAlignment="1">
      <alignment/>
    </xf>
    <xf numFmtId="43" fontId="3" fillId="0" borderId="36" xfId="18" applyNumberFormat="1" applyFont="1" applyBorder="1" applyAlignment="1">
      <alignment/>
    </xf>
    <xf numFmtId="164" fontId="3" fillId="0" borderId="36" xfId="0" applyNumberFormat="1" applyFont="1" applyBorder="1" applyAlignment="1">
      <alignment/>
    </xf>
    <xf numFmtId="43" fontId="3" fillId="0" borderId="36" xfId="0" applyNumberFormat="1" applyFont="1" applyBorder="1" applyAlignment="1">
      <alignment/>
    </xf>
    <xf numFmtId="164" fontId="3" fillId="0" borderId="61" xfId="0" applyNumberFormat="1" applyFont="1" applyBorder="1" applyAlignment="1">
      <alignment/>
    </xf>
    <xf numFmtId="43" fontId="3" fillId="0" borderId="62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0" fontId="3" fillId="0" borderId="63" xfId="0" applyFont="1" applyBorder="1" applyAlignment="1">
      <alignment/>
    </xf>
    <xf numFmtId="0" fontId="3" fillId="0" borderId="64" xfId="0" applyFont="1" applyBorder="1" applyAlignment="1">
      <alignment horizontal="center"/>
    </xf>
    <xf numFmtId="0" fontId="3" fillId="0" borderId="64" xfId="0" applyFont="1" applyBorder="1" applyAlignment="1">
      <alignment/>
    </xf>
    <xf numFmtId="43" fontId="3" fillId="0" borderId="41" xfId="0" applyNumberFormat="1" applyFont="1" applyBorder="1" applyAlignment="1">
      <alignment/>
    </xf>
    <xf numFmtId="0" fontId="3" fillId="0" borderId="65" xfId="0" applyFont="1" applyBorder="1" applyAlignment="1">
      <alignment/>
    </xf>
    <xf numFmtId="0" fontId="3" fillId="0" borderId="66" xfId="0" applyFont="1" applyBorder="1" applyAlignment="1">
      <alignment horizontal="center"/>
    </xf>
    <xf numFmtId="0" fontId="3" fillId="0" borderId="66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16" fillId="0" borderId="67" xfId="0" applyFont="1" applyBorder="1" applyAlignment="1">
      <alignment horizontal="center" wrapText="1"/>
    </xf>
    <xf numFmtId="0" fontId="16" fillId="0" borderId="68" xfId="0" applyFont="1" applyBorder="1" applyAlignment="1">
      <alignment horizontal="center" wrapText="1"/>
    </xf>
    <xf numFmtId="43" fontId="3" fillId="0" borderId="68" xfId="18" applyNumberFormat="1" applyFont="1" applyBorder="1" applyAlignment="1">
      <alignment horizontal="center"/>
    </xf>
    <xf numFmtId="164" fontId="3" fillId="0" borderId="60" xfId="0" applyNumberFormat="1" applyFont="1" applyBorder="1" applyAlignment="1">
      <alignment/>
    </xf>
    <xf numFmtId="43" fontId="3" fillId="0" borderId="68" xfId="0" applyNumberFormat="1" applyFont="1" applyBorder="1" applyAlignment="1">
      <alignment horizontal="center"/>
    </xf>
    <xf numFmtId="164" fontId="3" fillId="0" borderId="69" xfId="0" applyNumberFormat="1" applyFont="1" applyBorder="1" applyAlignment="1">
      <alignment/>
    </xf>
    <xf numFmtId="43" fontId="3" fillId="0" borderId="1" xfId="0" applyNumberFormat="1" applyFont="1" applyBorder="1" applyAlignment="1">
      <alignment horizontal="center"/>
    </xf>
    <xf numFmtId="0" fontId="16" fillId="0" borderId="70" xfId="0" applyFont="1" applyBorder="1" applyAlignment="1">
      <alignment horizontal="center" wrapText="1"/>
    </xf>
    <xf numFmtId="0" fontId="16" fillId="0" borderId="54" xfId="0" applyFont="1" applyBorder="1" applyAlignment="1">
      <alignment horizontal="center" wrapText="1"/>
    </xf>
    <xf numFmtId="43" fontId="3" fillId="0" borderId="54" xfId="18" applyNumberFormat="1" applyFont="1" applyBorder="1" applyAlignment="1">
      <alignment horizontal="center"/>
    </xf>
    <xf numFmtId="164" fontId="3" fillId="0" borderId="54" xfId="0" applyNumberFormat="1" applyFont="1" applyBorder="1" applyAlignment="1">
      <alignment horizontal="center"/>
    </xf>
    <xf numFmtId="43" fontId="3" fillId="0" borderId="54" xfId="0" applyNumberFormat="1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16" fillId="0" borderId="70" xfId="0" applyFont="1" applyBorder="1" applyAlignment="1">
      <alignment horizontal="left" wrapText="1"/>
    </xf>
    <xf numFmtId="0" fontId="16" fillId="0" borderId="72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16" fillId="0" borderId="73" xfId="0" applyFont="1" applyBorder="1" applyAlignment="1">
      <alignment horizontal="left" vertical="center" wrapText="1"/>
    </xf>
    <xf numFmtId="43" fontId="14" fillId="0" borderId="54" xfId="18" applyNumberFormat="1" applyFont="1" applyBorder="1" applyAlignment="1">
      <alignment horizontal="center"/>
    </xf>
    <xf numFmtId="164" fontId="3" fillId="0" borderId="54" xfId="0" applyNumberFormat="1" applyFont="1" applyBorder="1" applyAlignment="1">
      <alignment/>
    </xf>
    <xf numFmtId="164" fontId="3" fillId="0" borderId="71" xfId="0" applyNumberFormat="1" applyFont="1" applyBorder="1" applyAlignment="1">
      <alignment/>
    </xf>
    <xf numFmtId="0" fontId="15" fillId="0" borderId="59" xfId="0" applyFont="1" applyBorder="1" applyAlignment="1">
      <alignment horizontal="center" wrapText="1"/>
    </xf>
    <xf numFmtId="0" fontId="16" fillId="0" borderId="44" xfId="0" applyFont="1" applyBorder="1" applyAlignment="1">
      <alignment horizontal="center" wrapText="1"/>
    </xf>
    <xf numFmtId="0" fontId="3" fillId="0" borderId="60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43" fontId="8" fillId="0" borderId="0" xfId="0" applyNumberFormat="1" applyFont="1" applyBorder="1" applyAlignment="1">
      <alignment/>
    </xf>
    <xf numFmtId="43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/>
    </xf>
    <xf numFmtId="169" fontId="8" fillId="0" borderId="0" xfId="0" applyNumberFormat="1" applyFont="1" applyBorder="1" applyAlignment="1">
      <alignment/>
    </xf>
    <xf numFmtId="169" fontId="11" fillId="0" borderId="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Border="1" applyAlignment="1">
      <alignment vertical="top" wrapText="1"/>
    </xf>
    <xf numFmtId="3" fontId="4" fillId="0" borderId="10" xfId="0" applyNumberFormat="1" applyFont="1" applyBorder="1" applyAlignment="1">
      <alignment horizontal="center" vertical="center"/>
    </xf>
    <xf numFmtId="0" fontId="6" fillId="0" borderId="74" xfId="0" applyFont="1" applyBorder="1" applyAlignment="1">
      <alignment horizontal="center"/>
    </xf>
    <xf numFmtId="3" fontId="13" fillId="0" borderId="22" xfId="0" applyNumberFormat="1" applyFont="1" applyBorder="1" applyAlignment="1">
      <alignment horizontal="right" vertical="center"/>
    </xf>
    <xf numFmtId="3" fontId="13" fillId="0" borderId="23" xfId="0" applyNumberFormat="1" applyFont="1" applyBorder="1" applyAlignment="1">
      <alignment horizontal="right" vertical="center"/>
    </xf>
    <xf numFmtId="3" fontId="4" fillId="0" borderId="75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75" xfId="0" applyNumberFormat="1" applyFont="1" applyBorder="1" applyAlignment="1">
      <alignment horizontal="center"/>
    </xf>
    <xf numFmtId="3" fontId="4" fillId="0" borderId="76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13" xfId="0" applyNumberFormat="1" applyFont="1" applyBorder="1" applyAlignment="1">
      <alignment horizontal="center" vertical="center"/>
    </xf>
    <xf numFmtId="0" fontId="2" fillId="0" borderId="77" xfId="0" applyFont="1" applyBorder="1" applyAlignment="1">
      <alignment horizontal="left"/>
    </xf>
    <xf numFmtId="0" fontId="3" fillId="0" borderId="78" xfId="0" applyFont="1" applyBorder="1" applyAlignment="1">
      <alignment horizontal="center"/>
    </xf>
    <xf numFmtId="0" fontId="3" fillId="0" borderId="47" xfId="0" applyFont="1" applyBorder="1" applyAlignment="1">
      <alignment horizontal="left"/>
    </xf>
    <xf numFmtId="0" fontId="3" fillId="0" borderId="79" xfId="0" applyFont="1" applyBorder="1" applyAlignment="1">
      <alignment horizontal="left"/>
    </xf>
    <xf numFmtId="43" fontId="3" fillId="0" borderId="10" xfId="18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3" fontId="13" fillId="0" borderId="58" xfId="0" applyNumberFormat="1" applyFont="1" applyBorder="1" applyAlignment="1">
      <alignment horizontal="center" vertical="center"/>
    </xf>
    <xf numFmtId="3" fontId="13" fillId="0" borderId="80" xfId="0" applyNumberFormat="1" applyFont="1" applyBorder="1" applyAlignment="1">
      <alignment horizontal="center" vertical="center"/>
    </xf>
    <xf numFmtId="3" fontId="4" fillId="0" borderId="43" xfId="0" applyNumberFormat="1" applyFont="1" applyBorder="1" applyAlignment="1">
      <alignment horizontal="center" vertical="center"/>
    </xf>
    <xf numFmtId="3" fontId="4" fillId="0" borderId="58" xfId="0" applyNumberFormat="1" applyFont="1" applyBorder="1" applyAlignment="1">
      <alignment horizontal="center" vertical="center"/>
    </xf>
    <xf numFmtId="3" fontId="4" fillId="0" borderId="8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75" xfId="0" applyFont="1" applyBorder="1" applyAlignment="1">
      <alignment/>
    </xf>
    <xf numFmtId="0" fontId="2" fillId="0" borderId="22" xfId="0" applyFont="1" applyBorder="1" applyAlignment="1">
      <alignment/>
    </xf>
    <xf numFmtId="43" fontId="2" fillId="0" borderId="14" xfId="0" applyNumberFormat="1" applyFont="1" applyBorder="1" applyAlignment="1">
      <alignment/>
    </xf>
    <xf numFmtId="43" fontId="14" fillId="0" borderId="14" xfId="18" applyNumberFormat="1" applyFont="1" applyBorder="1" applyAlignment="1">
      <alignment horizontal="center"/>
    </xf>
    <xf numFmtId="43" fontId="14" fillId="0" borderId="14" xfId="18" applyNumberFormat="1" applyFont="1" applyBorder="1" applyAlignment="1">
      <alignment/>
    </xf>
    <xf numFmtId="164" fontId="14" fillId="0" borderId="14" xfId="0" applyNumberFormat="1" applyFont="1" applyBorder="1" applyAlignment="1">
      <alignment/>
    </xf>
    <xf numFmtId="43" fontId="14" fillId="0" borderId="14" xfId="0" applyNumberFormat="1" applyFont="1" applyBorder="1" applyAlignment="1">
      <alignment/>
    </xf>
    <xf numFmtId="164" fontId="14" fillId="0" borderId="15" xfId="0" applyNumberFormat="1" applyFont="1" applyBorder="1" applyAlignment="1">
      <alignment/>
    </xf>
    <xf numFmtId="43" fontId="14" fillId="0" borderId="1" xfId="0" applyNumberFormat="1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20" fillId="0" borderId="12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170" fontId="2" fillId="0" borderId="0" xfId="0" applyNumberFormat="1" applyFont="1" applyAlignment="1">
      <alignment horizontal="right"/>
    </xf>
    <xf numFmtId="3" fontId="1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22" fillId="0" borderId="75" xfId="0" applyFont="1" applyBorder="1" applyAlignment="1">
      <alignment horizontal="center"/>
    </xf>
    <xf numFmtId="4" fontId="23" fillId="0" borderId="23" xfId="0" applyNumberFormat="1" applyFont="1" applyBorder="1" applyAlignment="1">
      <alignment horizontal="right"/>
    </xf>
    <xf numFmtId="4" fontId="23" fillId="0" borderId="23" xfId="0" applyNumberFormat="1" applyFont="1" applyFill="1" applyBorder="1" applyAlignment="1">
      <alignment horizontal="right"/>
    </xf>
    <xf numFmtId="10" fontId="23" fillId="0" borderId="23" xfId="0" applyNumberFormat="1" applyFont="1" applyFill="1" applyBorder="1" applyAlignment="1">
      <alignment horizontal="right"/>
    </xf>
    <xf numFmtId="10" fontId="24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6" fillId="0" borderId="82" xfId="0" applyFont="1" applyBorder="1" applyAlignment="1">
      <alignment horizontal="center"/>
    </xf>
    <xf numFmtId="3" fontId="13" fillId="0" borderId="83" xfId="0" applyNumberFormat="1" applyFont="1" applyBorder="1" applyAlignment="1">
      <alignment horizontal="right" vertical="center"/>
    </xf>
    <xf numFmtId="3" fontId="13" fillId="0" borderId="11" xfId="0" applyNumberFormat="1" applyFont="1" applyBorder="1" applyAlignment="1">
      <alignment horizontal="right" vertical="center"/>
    </xf>
    <xf numFmtId="3" fontId="13" fillId="0" borderId="41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/>
    </xf>
    <xf numFmtId="3" fontId="4" fillId="0" borderId="8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0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/>
    </xf>
    <xf numFmtId="0" fontId="25" fillId="0" borderId="0" xfId="0" applyFont="1" applyAlignment="1">
      <alignment horizontal="left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3" fillId="0" borderId="43" xfId="0" applyNumberFormat="1" applyFont="1" applyBorder="1" applyAlignment="1">
      <alignment/>
    </xf>
    <xf numFmtId="164" fontId="14" fillId="0" borderId="43" xfId="0" applyNumberFormat="1" applyFont="1" applyBorder="1" applyAlignment="1">
      <alignment/>
    </xf>
    <xf numFmtId="164" fontId="3" fillId="0" borderId="58" xfId="0" applyNumberFormat="1" applyFont="1" applyBorder="1" applyAlignment="1">
      <alignment/>
    </xf>
    <xf numFmtId="164" fontId="3" fillId="0" borderId="80" xfId="0" applyNumberFormat="1" applyFont="1" applyBorder="1" applyAlignment="1">
      <alignment/>
    </xf>
    <xf numFmtId="43" fontId="3" fillId="0" borderId="8" xfId="0" applyNumberFormat="1" applyFont="1" applyBorder="1" applyAlignment="1">
      <alignment horizontal="center"/>
    </xf>
    <xf numFmtId="43" fontId="3" fillId="0" borderId="81" xfId="0" applyNumberFormat="1" applyFont="1" applyBorder="1" applyAlignment="1">
      <alignment/>
    </xf>
    <xf numFmtId="43" fontId="3" fillId="0" borderId="81" xfId="0" applyNumberFormat="1" applyFont="1" applyBorder="1" applyAlignment="1">
      <alignment horizontal="center"/>
    </xf>
    <xf numFmtId="43" fontId="14" fillId="0" borderId="53" xfId="18" applyNumberFormat="1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43" fontId="3" fillId="0" borderId="75" xfId="0" applyNumberFormat="1" applyFont="1" applyBorder="1" applyAlignment="1">
      <alignment/>
    </xf>
    <xf numFmtId="43" fontId="14" fillId="0" borderId="75" xfId="0" applyNumberFormat="1" applyFont="1" applyBorder="1" applyAlignment="1">
      <alignment/>
    </xf>
    <xf numFmtId="43" fontId="3" fillId="0" borderId="75" xfId="18" applyNumberFormat="1" applyFont="1" applyBorder="1" applyAlignment="1">
      <alignment horizontal="center"/>
    </xf>
    <xf numFmtId="43" fontId="3" fillId="0" borderId="22" xfId="0" applyNumberFormat="1" applyFont="1" applyBorder="1" applyAlignment="1">
      <alignment horizontal="center"/>
    </xf>
    <xf numFmtId="43" fontId="3" fillId="0" borderId="75" xfId="0" applyNumberFormat="1" applyFont="1" applyBorder="1" applyAlignment="1">
      <alignment horizontal="center"/>
    </xf>
    <xf numFmtId="0" fontId="3" fillId="0" borderId="76" xfId="0" applyFont="1" applyBorder="1" applyAlignment="1">
      <alignment/>
    </xf>
    <xf numFmtId="43" fontId="3" fillId="0" borderId="25" xfId="0" applyNumberFormat="1" applyFont="1" applyBorder="1" applyAlignment="1">
      <alignment horizontal="center"/>
    </xf>
    <xf numFmtId="43" fontId="14" fillId="0" borderId="73" xfId="18" applyNumberFormat="1" applyFont="1" applyBorder="1" applyAlignment="1">
      <alignment horizontal="center"/>
    </xf>
    <xf numFmtId="43" fontId="3" fillId="0" borderId="22" xfId="18" applyNumberFormat="1" applyFont="1" applyBorder="1" applyAlignment="1">
      <alignment/>
    </xf>
    <xf numFmtId="0" fontId="3" fillId="0" borderId="8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43" fontId="3" fillId="0" borderId="23" xfId="0" applyNumberFormat="1" applyFont="1" applyBorder="1" applyAlignment="1">
      <alignment/>
    </xf>
    <xf numFmtId="0" fontId="3" fillId="0" borderId="0" xfId="0" applyFont="1" applyBorder="1" applyAlignment="1">
      <alignment/>
    </xf>
    <xf numFmtId="43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14" fillId="0" borderId="1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86" xfId="0" applyFont="1" applyBorder="1" applyAlignment="1">
      <alignment/>
    </xf>
    <xf numFmtId="0" fontId="2" fillId="0" borderId="87" xfId="0" applyFont="1" applyBorder="1" applyAlignment="1">
      <alignment/>
    </xf>
    <xf numFmtId="0" fontId="2" fillId="0" borderId="88" xfId="0" applyFont="1" applyBorder="1" applyAlignment="1">
      <alignment/>
    </xf>
    <xf numFmtId="0" fontId="2" fillId="0" borderId="89" xfId="0" applyFont="1" applyBorder="1" applyAlignment="1">
      <alignment/>
    </xf>
    <xf numFmtId="43" fontId="2" fillId="0" borderId="89" xfId="0" applyNumberFormat="1" applyFont="1" applyBorder="1" applyAlignment="1">
      <alignment/>
    </xf>
    <xf numFmtId="164" fontId="3" fillId="0" borderId="89" xfId="0" applyNumberFormat="1" applyFont="1" applyBorder="1" applyAlignment="1">
      <alignment/>
    </xf>
    <xf numFmtId="164" fontId="3" fillId="0" borderId="90" xfId="0" applyNumberFormat="1" applyFont="1" applyBorder="1" applyAlignment="1">
      <alignment/>
    </xf>
    <xf numFmtId="43" fontId="3" fillId="0" borderId="1" xfId="18" applyNumberFormat="1" applyFont="1" applyBorder="1" applyAlignment="1">
      <alignment horizontal="center"/>
    </xf>
    <xf numFmtId="43" fontId="3" fillId="0" borderId="31" xfId="0" applyNumberFormat="1" applyFont="1" applyBorder="1" applyAlignment="1">
      <alignment/>
    </xf>
    <xf numFmtId="43" fontId="14" fillId="0" borderId="70" xfId="18" applyNumberFormat="1" applyFont="1" applyBorder="1" applyAlignment="1">
      <alignment horizontal="center"/>
    </xf>
    <xf numFmtId="43" fontId="3" fillId="0" borderId="83" xfId="18" applyNumberFormat="1" applyFont="1" applyBorder="1" applyAlignment="1">
      <alignment/>
    </xf>
    <xf numFmtId="43" fontId="2" fillId="0" borderId="1" xfId="0" applyNumberFormat="1" applyFont="1" applyBorder="1" applyAlignment="1">
      <alignment/>
    </xf>
    <xf numFmtId="43" fontId="2" fillId="0" borderId="15" xfId="0" applyNumberFormat="1" applyFont="1" applyBorder="1" applyAlignment="1">
      <alignment/>
    </xf>
    <xf numFmtId="43" fontId="2" fillId="0" borderId="91" xfId="0" applyNumberFormat="1" applyFont="1" applyBorder="1" applyAlignment="1">
      <alignment/>
    </xf>
    <xf numFmtId="43" fontId="2" fillId="0" borderId="90" xfId="0" applyNumberFormat="1" applyFont="1" applyBorder="1" applyAlignment="1">
      <alignment/>
    </xf>
    <xf numFmtId="43" fontId="3" fillId="0" borderId="83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/>
    </xf>
    <xf numFmtId="164" fontId="3" fillId="0" borderId="42" xfId="0" applyNumberFormat="1" applyFont="1" applyBorder="1" applyAlignment="1">
      <alignment/>
    </xf>
    <xf numFmtId="43" fontId="3" fillId="0" borderId="12" xfId="0" applyNumberFormat="1" applyFont="1" applyBorder="1" applyAlignment="1">
      <alignment/>
    </xf>
    <xf numFmtId="0" fontId="3" fillId="0" borderId="92" xfId="0" applyFont="1" applyBorder="1" applyAlignment="1">
      <alignment/>
    </xf>
    <xf numFmtId="0" fontId="3" fillId="0" borderId="93" xfId="0" applyFont="1" applyBorder="1" applyAlignment="1">
      <alignment/>
    </xf>
    <xf numFmtId="0" fontId="3" fillId="0" borderId="94" xfId="0" applyFont="1" applyBorder="1" applyAlignment="1">
      <alignment/>
    </xf>
    <xf numFmtId="0" fontId="3" fillId="0" borderId="37" xfId="0" applyFont="1" applyBorder="1" applyAlignment="1">
      <alignment horizontal="left"/>
    </xf>
    <xf numFmtId="0" fontId="3" fillId="0" borderId="95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75" xfId="0" applyFont="1" applyBorder="1" applyAlignment="1">
      <alignment/>
    </xf>
    <xf numFmtId="0" fontId="3" fillId="0" borderId="88" xfId="0" applyFont="1" applyBorder="1" applyAlignment="1">
      <alignment/>
    </xf>
    <xf numFmtId="0" fontId="3" fillId="0" borderId="89" xfId="0" applyFont="1" applyBorder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55" xfId="0" applyFont="1" applyBorder="1" applyAlignment="1">
      <alignment horizontal="center" wrapText="1"/>
    </xf>
    <xf numFmtId="0" fontId="26" fillId="0" borderId="34" xfId="0" applyFont="1" applyBorder="1" applyAlignment="1">
      <alignment/>
    </xf>
    <xf numFmtId="0" fontId="26" fillId="0" borderId="35" xfId="0" applyFont="1" applyBorder="1" applyAlignment="1">
      <alignment horizontal="center"/>
    </xf>
    <xf numFmtId="43" fontId="26" fillId="0" borderId="14" xfId="18" applyNumberFormat="1" applyFont="1" applyBorder="1" applyAlignment="1">
      <alignment horizontal="center"/>
    </xf>
    <xf numFmtId="43" fontId="26" fillId="0" borderId="14" xfId="18" applyNumberFormat="1" applyFont="1" applyBorder="1" applyAlignment="1">
      <alignment/>
    </xf>
    <xf numFmtId="43" fontId="26" fillId="0" borderId="14" xfId="0" applyNumberFormat="1" applyFont="1" applyBorder="1" applyAlignment="1">
      <alignment/>
    </xf>
    <xf numFmtId="164" fontId="26" fillId="0" borderId="14" xfId="0" applyNumberFormat="1" applyFont="1" applyBorder="1" applyAlignment="1">
      <alignment/>
    </xf>
    <xf numFmtId="164" fontId="26" fillId="0" borderId="15" xfId="0" applyNumberFormat="1" applyFont="1" applyBorder="1" applyAlignment="1">
      <alignment/>
    </xf>
    <xf numFmtId="43" fontId="26" fillId="0" borderId="1" xfId="0" applyNumberFormat="1" applyFont="1" applyBorder="1" applyAlignment="1">
      <alignment/>
    </xf>
    <xf numFmtId="43" fontId="26" fillId="0" borderId="75" xfId="0" applyNumberFormat="1" applyFont="1" applyBorder="1" applyAlignment="1">
      <alignment/>
    </xf>
    <xf numFmtId="164" fontId="26" fillId="0" borderId="43" xfId="0" applyNumberFormat="1" applyFont="1" applyBorder="1" applyAlignment="1">
      <alignment/>
    </xf>
    <xf numFmtId="0" fontId="26" fillId="0" borderId="39" xfId="0" applyFont="1" applyBorder="1" applyAlignment="1">
      <alignment/>
    </xf>
    <xf numFmtId="0" fontId="26" fillId="0" borderId="40" xfId="0" applyFont="1" applyBorder="1" applyAlignment="1">
      <alignment/>
    </xf>
    <xf numFmtId="0" fontId="26" fillId="0" borderId="1" xfId="0" applyFont="1" applyBorder="1" applyAlignment="1">
      <alignment/>
    </xf>
    <xf numFmtId="0" fontId="26" fillId="0" borderId="14" xfId="0" applyFont="1" applyBorder="1" applyAlignment="1">
      <alignment horizontal="center"/>
    </xf>
    <xf numFmtId="0" fontId="26" fillId="0" borderId="14" xfId="0" applyFont="1" applyBorder="1" applyAlignment="1">
      <alignment horizontal="left"/>
    </xf>
    <xf numFmtId="0" fontId="26" fillId="0" borderId="43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6" fillId="0" borderId="14" xfId="0" applyFont="1" applyBorder="1" applyAlignment="1">
      <alignment/>
    </xf>
    <xf numFmtId="0" fontId="26" fillId="0" borderId="43" xfId="0" applyFont="1" applyBorder="1" applyAlignment="1">
      <alignment/>
    </xf>
    <xf numFmtId="0" fontId="26" fillId="0" borderId="48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43" fontId="26" fillId="0" borderId="66" xfId="0" applyNumberFormat="1" applyFont="1" applyBorder="1" applyAlignment="1">
      <alignment horizontal="left"/>
    </xf>
    <xf numFmtId="43" fontId="28" fillId="0" borderId="0" xfId="0" applyNumberFormat="1" applyFont="1" applyAlignment="1">
      <alignment/>
    </xf>
    <xf numFmtId="43" fontId="27" fillId="0" borderId="0" xfId="0" applyNumberFormat="1" applyFont="1" applyAlignment="1">
      <alignment horizontal="center"/>
    </xf>
    <xf numFmtId="43" fontId="28" fillId="0" borderId="0" xfId="0" applyNumberFormat="1" applyFont="1" applyAlignment="1">
      <alignment horizontal="center"/>
    </xf>
    <xf numFmtId="2" fontId="28" fillId="0" borderId="0" xfId="0" applyNumberFormat="1" applyFont="1" applyAlignment="1">
      <alignment horizontal="center"/>
    </xf>
    <xf numFmtId="43" fontId="14" fillId="0" borderId="14" xfId="18" applyNumberFormat="1" applyFont="1" applyBorder="1" applyAlignment="1">
      <alignment horizontal="center"/>
    </xf>
    <xf numFmtId="164" fontId="14" fillId="0" borderId="14" xfId="0" applyNumberFormat="1" applyFont="1" applyBorder="1" applyAlignment="1">
      <alignment/>
    </xf>
    <xf numFmtId="164" fontId="14" fillId="0" borderId="15" xfId="0" applyNumberFormat="1" applyFont="1" applyBorder="1" applyAlignment="1">
      <alignment/>
    </xf>
    <xf numFmtId="164" fontId="14" fillId="0" borderId="43" xfId="0" applyNumberFormat="1" applyFont="1" applyBorder="1" applyAlignment="1">
      <alignment/>
    </xf>
    <xf numFmtId="0" fontId="7" fillId="0" borderId="0" xfId="0" applyFont="1" applyAlignment="1">
      <alignment/>
    </xf>
    <xf numFmtId="0" fontId="14" fillId="0" borderId="50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35" xfId="0" applyNumberFormat="1" applyFont="1" applyBorder="1" applyAlignment="1">
      <alignment horizontal="center"/>
    </xf>
    <xf numFmtId="0" fontId="14" fillId="0" borderId="35" xfId="18" applyNumberFormat="1" applyFont="1" applyBorder="1" applyAlignment="1">
      <alignment horizontal="center"/>
    </xf>
    <xf numFmtId="0" fontId="14" fillId="0" borderId="56" xfId="0" applyNumberFormat="1" applyFont="1" applyBorder="1" applyAlignment="1">
      <alignment horizontal="center"/>
    </xf>
    <xf numFmtId="0" fontId="14" fillId="0" borderId="57" xfId="0" applyNumberFormat="1" applyFont="1" applyBorder="1" applyAlignment="1">
      <alignment horizontal="center"/>
    </xf>
    <xf numFmtId="0" fontId="14" fillId="0" borderId="58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14" fillId="0" borderId="83" xfId="0" applyNumberFormat="1" applyFont="1" applyBorder="1" applyAlignment="1">
      <alignment horizontal="center"/>
    </xf>
    <xf numFmtId="0" fontId="14" fillId="0" borderId="25" xfId="0" applyNumberFormat="1" applyFont="1" applyBorder="1" applyAlignment="1">
      <alignment horizontal="center"/>
    </xf>
    <xf numFmtId="0" fontId="14" fillId="0" borderId="22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37" xfId="0" applyFont="1" applyBorder="1" applyAlignment="1">
      <alignment horizontal="left"/>
    </xf>
    <xf numFmtId="0" fontId="26" fillId="0" borderId="38" xfId="0" applyFont="1" applyBorder="1" applyAlignment="1">
      <alignment horizontal="left"/>
    </xf>
    <xf numFmtId="0" fontId="26" fillId="0" borderId="16" xfId="0" applyFont="1" applyBorder="1" applyAlignment="1">
      <alignment horizontal="center"/>
    </xf>
    <xf numFmtId="0" fontId="26" fillId="0" borderId="96" xfId="0" applyFont="1" applyBorder="1" applyAlignment="1">
      <alignment/>
    </xf>
    <xf numFmtId="0" fontId="26" fillId="0" borderId="45" xfId="0" applyFont="1" applyBorder="1" applyAlignment="1">
      <alignment/>
    </xf>
    <xf numFmtId="43" fontId="26" fillId="0" borderId="36" xfId="18" applyNumberFormat="1" applyFont="1" applyBorder="1" applyAlignment="1">
      <alignment/>
    </xf>
    <xf numFmtId="43" fontId="26" fillId="0" borderId="36" xfId="0" applyNumberFormat="1" applyFont="1" applyBorder="1" applyAlignment="1">
      <alignment/>
    </xf>
    <xf numFmtId="164" fontId="26" fillId="0" borderId="36" xfId="0" applyNumberFormat="1" applyFont="1" applyBorder="1" applyAlignment="1">
      <alignment/>
    </xf>
    <xf numFmtId="164" fontId="26" fillId="0" borderId="61" xfId="0" applyNumberFormat="1" applyFont="1" applyBorder="1" applyAlignment="1">
      <alignment/>
    </xf>
    <xf numFmtId="43" fontId="26" fillId="0" borderId="62" xfId="0" applyNumberFormat="1" applyFont="1" applyBorder="1" applyAlignment="1">
      <alignment/>
    </xf>
    <xf numFmtId="164" fontId="26" fillId="0" borderId="80" xfId="0" applyNumberFormat="1" applyFont="1" applyBorder="1" applyAlignment="1">
      <alignment/>
    </xf>
    <xf numFmtId="43" fontId="26" fillId="0" borderId="12" xfId="0" applyNumberFormat="1" applyFont="1" applyBorder="1" applyAlignment="1">
      <alignment/>
    </xf>
    <xf numFmtId="0" fontId="26" fillId="0" borderId="97" xfId="0" applyFont="1" applyBorder="1" applyAlignment="1">
      <alignment/>
    </xf>
    <xf numFmtId="0" fontId="26" fillId="0" borderId="46" xfId="0" applyFont="1" applyBorder="1" applyAlignment="1">
      <alignment/>
    </xf>
    <xf numFmtId="43" fontId="26" fillId="0" borderId="41" xfId="0" applyNumberFormat="1" applyFont="1" applyBorder="1" applyAlignment="1">
      <alignment/>
    </xf>
    <xf numFmtId="43" fontId="26" fillId="0" borderId="23" xfId="0" applyNumberFormat="1" applyFont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Alignment="1">
      <alignment/>
    </xf>
    <xf numFmtId="43" fontId="26" fillId="0" borderId="42" xfId="0" applyNumberFormat="1" applyFont="1" applyBorder="1" applyAlignment="1">
      <alignment/>
    </xf>
    <xf numFmtId="43" fontId="3" fillId="0" borderId="98" xfId="18" applyNumberFormat="1" applyFont="1" applyBorder="1" applyAlignment="1">
      <alignment horizontal="center"/>
    </xf>
    <xf numFmtId="43" fontId="2" fillId="0" borderId="75" xfId="0" applyNumberFormat="1" applyFont="1" applyBorder="1" applyAlignment="1">
      <alignment/>
    </xf>
    <xf numFmtId="43" fontId="2" fillId="0" borderId="88" xfId="0" applyNumberFormat="1" applyFont="1" applyBorder="1" applyAlignment="1">
      <alignment/>
    </xf>
    <xf numFmtId="43" fontId="3" fillId="0" borderId="76" xfId="0" applyNumberFormat="1" applyFont="1" applyBorder="1" applyAlignment="1">
      <alignment horizontal="center"/>
    </xf>
    <xf numFmtId="43" fontId="27" fillId="0" borderId="76" xfId="0" applyNumberFormat="1" applyFont="1" applyBorder="1" applyAlignment="1">
      <alignment horizontal="center"/>
    </xf>
    <xf numFmtId="43" fontId="3" fillId="0" borderId="76" xfId="0" applyNumberFormat="1" applyFont="1" applyBorder="1" applyAlignment="1">
      <alignment/>
    </xf>
    <xf numFmtId="43" fontId="3" fillId="0" borderId="99" xfId="18" applyNumberFormat="1" applyFont="1" applyBorder="1" applyAlignment="1">
      <alignment horizontal="center"/>
    </xf>
    <xf numFmtId="43" fontId="3" fillId="0" borderId="55" xfId="0" applyNumberFormat="1" applyFont="1" applyBorder="1" applyAlignment="1">
      <alignment horizontal="center"/>
    </xf>
    <xf numFmtId="0" fontId="0" fillId="0" borderId="76" xfId="0" applyBorder="1" applyAlignment="1">
      <alignment/>
    </xf>
    <xf numFmtId="43" fontId="14" fillId="0" borderId="55" xfId="18" applyNumberFormat="1" applyFont="1" applyBorder="1" applyAlignment="1">
      <alignment horizontal="center"/>
    </xf>
    <xf numFmtId="0" fontId="2" fillId="0" borderId="100" xfId="0" applyFont="1" applyBorder="1" applyAlignment="1">
      <alignment/>
    </xf>
    <xf numFmtId="0" fontId="2" fillId="0" borderId="101" xfId="0" applyFont="1" applyBorder="1" applyAlignment="1">
      <alignment horizontal="left"/>
    </xf>
    <xf numFmtId="0" fontId="2" fillId="0" borderId="91" xfId="0" applyFont="1" applyBorder="1" applyAlignment="1">
      <alignment/>
    </xf>
    <xf numFmtId="3" fontId="4" fillId="0" borderId="89" xfId="0" applyNumberFormat="1" applyFont="1" applyBorder="1" applyAlignment="1">
      <alignment/>
    </xf>
    <xf numFmtId="3" fontId="4" fillId="0" borderId="89" xfId="0" applyNumberFormat="1" applyFont="1" applyBorder="1" applyAlignment="1">
      <alignment horizontal="center" vertical="center"/>
    </xf>
    <xf numFmtId="3" fontId="4" fillId="0" borderId="91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 vertical="center"/>
    </xf>
    <xf numFmtId="3" fontId="4" fillId="0" borderId="90" xfId="0" applyNumberFormat="1" applyFont="1" applyBorder="1" applyAlignment="1">
      <alignment horizontal="center" vertical="center"/>
    </xf>
    <xf numFmtId="0" fontId="6" fillId="0" borderId="102" xfId="0" applyFont="1" applyBorder="1" applyAlignment="1">
      <alignment horizontal="center"/>
    </xf>
    <xf numFmtId="3" fontId="31" fillId="0" borderId="75" xfId="0" applyNumberFormat="1" applyFont="1" applyBorder="1" applyAlignment="1">
      <alignment/>
    </xf>
    <xf numFmtId="0" fontId="6" fillId="0" borderId="85" xfId="0" applyFont="1" applyBorder="1" applyAlignment="1">
      <alignment horizontal="center"/>
    </xf>
    <xf numFmtId="3" fontId="4" fillId="0" borderId="75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76" xfId="0" applyNumberFormat="1" applyFont="1" applyBorder="1" applyAlignment="1">
      <alignment horizontal="center" vertical="center"/>
    </xf>
    <xf numFmtId="3" fontId="4" fillId="0" borderId="88" xfId="0" applyNumberFormat="1" applyFont="1" applyBorder="1" applyAlignment="1">
      <alignment horizontal="center" vertical="center"/>
    </xf>
    <xf numFmtId="0" fontId="6" fillId="0" borderId="103" xfId="0" applyFont="1" applyBorder="1" applyAlignment="1">
      <alignment horizontal="center"/>
    </xf>
    <xf numFmtId="3" fontId="13" fillId="0" borderId="104" xfId="0" applyNumberFormat="1" applyFont="1" applyBorder="1" applyAlignment="1">
      <alignment horizontal="right" vertical="center"/>
    </xf>
    <xf numFmtId="3" fontId="13" fillId="0" borderId="105" xfId="0" applyNumberFormat="1" applyFont="1" applyBorder="1" applyAlignment="1">
      <alignment horizontal="right" vertical="center"/>
    </xf>
    <xf numFmtId="3" fontId="13" fillId="0" borderId="83" xfId="0" applyNumberFormat="1" applyFont="1" applyBorder="1" applyAlignment="1">
      <alignment horizontal="center" vertical="center"/>
    </xf>
    <xf numFmtId="3" fontId="13" fillId="0" borderId="4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164" fontId="26" fillId="0" borderId="12" xfId="0" applyNumberFormat="1" applyFont="1" applyBorder="1" applyAlignment="1">
      <alignment/>
    </xf>
    <xf numFmtId="43" fontId="27" fillId="0" borderId="81" xfId="0" applyNumberFormat="1" applyFont="1" applyBorder="1" applyAlignment="1">
      <alignment horizontal="center"/>
    </xf>
    <xf numFmtId="3" fontId="31" fillId="0" borderId="14" xfId="0" applyNumberFormat="1" applyFont="1" applyBorder="1" applyAlignment="1">
      <alignment/>
    </xf>
    <xf numFmtId="43" fontId="3" fillId="0" borderId="106" xfId="18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91" xfId="0" applyNumberFormat="1" applyFont="1" applyBorder="1" applyAlignment="1">
      <alignment horizontal="center" vertical="center"/>
    </xf>
    <xf numFmtId="2" fontId="28" fillId="0" borderId="0" xfId="0" applyNumberFormat="1" applyFont="1" applyBorder="1" applyAlignment="1">
      <alignment horizontal="center"/>
    </xf>
    <xf numFmtId="164" fontId="3" fillId="0" borderId="107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43" fontId="14" fillId="0" borderId="75" xfId="18" applyNumberFormat="1" applyFont="1" applyBorder="1" applyAlignment="1">
      <alignment horizontal="center"/>
    </xf>
    <xf numFmtId="2" fontId="28" fillId="0" borderId="76" xfId="0" applyNumberFormat="1" applyFont="1" applyBorder="1" applyAlignment="1">
      <alignment horizontal="center"/>
    </xf>
    <xf numFmtId="0" fontId="0" fillId="0" borderId="81" xfId="0" applyBorder="1" applyAlignment="1">
      <alignment/>
    </xf>
    <xf numFmtId="0" fontId="4" fillId="0" borderId="0" xfId="0" applyFont="1" applyAlignment="1">
      <alignment horizontal="left"/>
    </xf>
    <xf numFmtId="0" fontId="25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 shrinkToFit="1"/>
    </xf>
    <xf numFmtId="43" fontId="26" fillId="0" borderId="0" xfId="0" applyNumberFormat="1" applyFont="1" applyBorder="1" applyAlignment="1">
      <alignment/>
    </xf>
    <xf numFmtId="164" fontId="26" fillId="0" borderId="0" xfId="0" applyNumberFormat="1" applyFont="1" applyBorder="1" applyAlignment="1">
      <alignment/>
    </xf>
    <xf numFmtId="43" fontId="14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43" fontId="27" fillId="0" borderId="0" xfId="0" applyNumberFormat="1" applyFont="1" applyBorder="1" applyAlignment="1">
      <alignment horizontal="center"/>
    </xf>
    <xf numFmtId="43" fontId="14" fillId="0" borderId="0" xfId="18" applyNumberFormat="1" applyFont="1" applyBorder="1" applyAlignment="1">
      <alignment horizontal="center"/>
    </xf>
    <xf numFmtId="164" fontId="14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 horizontal="center"/>
    </xf>
    <xf numFmtId="3" fontId="31" fillId="0" borderId="0" xfId="0" applyNumberFormat="1" applyFont="1" applyBorder="1" applyAlignment="1">
      <alignment/>
    </xf>
    <xf numFmtId="43" fontId="3" fillId="0" borderId="0" xfId="18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0" fontId="3" fillId="0" borderId="81" xfId="0" applyFont="1" applyBorder="1" applyAlignment="1">
      <alignment horizontal="center" vertical="center"/>
    </xf>
    <xf numFmtId="43" fontId="26" fillId="0" borderId="81" xfId="0" applyNumberFormat="1" applyFont="1" applyBorder="1" applyAlignment="1">
      <alignment/>
    </xf>
    <xf numFmtId="43" fontId="14" fillId="0" borderId="81" xfId="0" applyNumberFormat="1" applyFont="1" applyBorder="1" applyAlignment="1">
      <alignment/>
    </xf>
    <xf numFmtId="43" fontId="14" fillId="0" borderId="81" xfId="18" applyNumberFormat="1" applyFont="1" applyBorder="1" applyAlignment="1">
      <alignment horizontal="center"/>
    </xf>
    <xf numFmtId="0" fontId="14" fillId="0" borderId="81" xfId="0" applyNumberFormat="1" applyFont="1" applyBorder="1" applyAlignment="1">
      <alignment horizontal="center"/>
    </xf>
    <xf numFmtId="3" fontId="31" fillId="0" borderId="81" xfId="0" applyNumberFormat="1" applyFont="1" applyBorder="1" applyAlignment="1">
      <alignment/>
    </xf>
    <xf numFmtId="3" fontId="4" fillId="0" borderId="81" xfId="0" applyNumberFormat="1" applyFont="1" applyBorder="1" applyAlignment="1">
      <alignment/>
    </xf>
    <xf numFmtId="43" fontId="3" fillId="0" borderId="81" xfId="18" applyNumberFormat="1" applyFont="1" applyBorder="1" applyAlignment="1">
      <alignment horizontal="center"/>
    </xf>
    <xf numFmtId="43" fontId="3" fillId="0" borderId="81" xfId="18" applyNumberFormat="1" applyFont="1" applyBorder="1" applyAlignment="1">
      <alignment/>
    </xf>
    <xf numFmtId="43" fontId="2" fillId="0" borderId="81" xfId="0" applyNumberFormat="1" applyFont="1" applyBorder="1" applyAlignment="1">
      <alignment/>
    </xf>
    <xf numFmtId="0" fontId="2" fillId="0" borderId="81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4" fillId="0" borderId="72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0" fontId="26" fillId="0" borderId="39" xfId="0" applyFont="1" applyBorder="1" applyAlignment="1">
      <alignment horizontal="left"/>
    </xf>
    <xf numFmtId="0" fontId="26" fillId="0" borderId="40" xfId="0" applyFont="1" applyBorder="1" applyAlignment="1">
      <alignment horizontal="left"/>
    </xf>
    <xf numFmtId="0" fontId="16" fillId="0" borderId="72" xfId="0" applyFont="1" applyBorder="1" applyAlignment="1">
      <alignment horizontal="center" wrapText="1"/>
    </xf>
    <xf numFmtId="0" fontId="0" fillId="0" borderId="73" xfId="0" applyBorder="1" applyAlignment="1">
      <alignment horizontal="center" wrapText="1"/>
    </xf>
    <xf numFmtId="0" fontId="3" fillId="0" borderId="39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2" fillId="0" borderId="108" xfId="0" applyFont="1" applyBorder="1" applyAlignment="1">
      <alignment horizontal="center"/>
    </xf>
    <xf numFmtId="0" fontId="2" fillId="0" borderId="109" xfId="0" applyFont="1" applyBorder="1" applyAlignment="1">
      <alignment horizontal="center"/>
    </xf>
    <xf numFmtId="0" fontId="2" fillId="0" borderId="110" xfId="0" applyFont="1" applyBorder="1" applyAlignment="1">
      <alignment horizontal="center"/>
    </xf>
    <xf numFmtId="0" fontId="2" fillId="0" borderId="10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8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3" fontId="13" fillId="0" borderId="10" xfId="0" applyNumberFormat="1" applyFont="1" applyBorder="1" applyAlignment="1">
      <alignment horizontal="right" vertical="center"/>
    </xf>
    <xf numFmtId="3" fontId="13" fillId="0" borderId="12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4"/>
  <sheetViews>
    <sheetView workbookViewId="0" topLeftCell="B15">
      <selection activeCell="AE24" sqref="AE24"/>
    </sheetView>
  </sheetViews>
  <sheetFormatPr defaultColWidth="9.00390625" defaultRowHeight="12.75"/>
  <cols>
    <col min="1" max="1" width="5.625" style="0" customWidth="1"/>
    <col min="2" max="2" width="8.00390625" style="0" customWidth="1"/>
    <col min="4" max="4" width="11.375" style="0" customWidth="1"/>
    <col min="5" max="5" width="14.00390625" style="0" customWidth="1"/>
    <col min="6" max="6" width="14.375" style="0" customWidth="1"/>
    <col min="7" max="7" width="14.125" style="0" customWidth="1"/>
    <col min="8" max="8" width="14.00390625" style="0" customWidth="1"/>
    <col min="9" max="9" width="6.00390625" style="0" customWidth="1"/>
    <col min="10" max="10" width="13.625" style="0" customWidth="1"/>
    <col min="12" max="12" width="14.125" style="0" customWidth="1"/>
    <col min="13" max="13" width="6.125" style="0" customWidth="1"/>
    <col min="14" max="14" width="13.75390625" style="0" customWidth="1"/>
    <col min="15" max="15" width="6.00390625" style="0" customWidth="1"/>
    <col min="16" max="16" width="13.625" style="0" customWidth="1"/>
    <col min="17" max="17" width="6.75390625" style="0" customWidth="1"/>
    <col min="18" max="18" width="14.75390625" style="0" customWidth="1"/>
    <col min="19" max="19" width="5.625" style="0" customWidth="1"/>
    <col min="20" max="20" width="14.125" style="0" customWidth="1"/>
    <col min="21" max="21" width="6.625" style="0" customWidth="1"/>
    <col min="22" max="22" width="14.125" style="0" customWidth="1"/>
    <col min="24" max="24" width="15.375" style="0" customWidth="1"/>
    <col min="25" max="25" width="5.625" style="0" customWidth="1"/>
    <col min="26" max="26" width="13.75390625" style="0" customWidth="1"/>
    <col min="27" max="27" width="5.75390625" style="0" customWidth="1"/>
    <col min="28" max="28" width="14.625" style="0" customWidth="1"/>
    <col min="29" max="29" width="8.25390625" style="0" customWidth="1"/>
    <col min="30" max="30" width="15.125" style="0" customWidth="1"/>
  </cols>
  <sheetData>
    <row r="1" spans="1:32" ht="13.5" thickBot="1">
      <c r="A1" s="10"/>
      <c r="B1" s="10"/>
      <c r="C1" s="10"/>
      <c r="D1" s="456" t="s">
        <v>158</v>
      </c>
      <c r="E1" s="456"/>
      <c r="F1" s="456"/>
      <c r="G1" s="456"/>
      <c r="H1" s="456"/>
      <c r="I1" s="456"/>
      <c r="J1" s="456"/>
      <c r="K1" s="456"/>
      <c r="L1" s="10"/>
      <c r="M1" s="19"/>
      <c r="N1" s="456"/>
      <c r="O1" s="456"/>
      <c r="P1" s="456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1:31" ht="34.5" thickBot="1">
      <c r="A2" s="61" t="s">
        <v>5</v>
      </c>
      <c r="B2" s="62" t="s">
        <v>11</v>
      </c>
      <c r="C2" s="457" t="s">
        <v>39</v>
      </c>
      <c r="D2" s="457"/>
      <c r="E2" s="63" t="s">
        <v>83</v>
      </c>
      <c r="F2" s="63" t="s">
        <v>84</v>
      </c>
      <c r="G2" s="63" t="s">
        <v>98</v>
      </c>
      <c r="H2" s="63" t="s">
        <v>111</v>
      </c>
      <c r="I2" s="65" t="s">
        <v>40</v>
      </c>
      <c r="J2" s="62" t="s">
        <v>140</v>
      </c>
      <c r="K2" s="66" t="s">
        <v>40</v>
      </c>
      <c r="L2" s="61">
        <v>2011</v>
      </c>
      <c r="M2" s="65" t="s">
        <v>40</v>
      </c>
      <c r="N2" s="62">
        <v>2012</v>
      </c>
      <c r="O2" s="65" t="s">
        <v>40</v>
      </c>
      <c r="P2" s="304">
        <v>2013</v>
      </c>
      <c r="Q2" s="65" t="s">
        <v>40</v>
      </c>
      <c r="R2" s="69">
        <v>2014</v>
      </c>
      <c r="S2" s="65" t="s">
        <v>40</v>
      </c>
      <c r="T2" s="302">
        <v>2015</v>
      </c>
      <c r="U2" s="65" t="s">
        <v>40</v>
      </c>
      <c r="V2" s="302">
        <v>2016</v>
      </c>
      <c r="W2" s="65" t="s">
        <v>40</v>
      </c>
      <c r="X2" s="67">
        <v>2017</v>
      </c>
      <c r="Y2" s="65" t="s">
        <v>40</v>
      </c>
      <c r="Z2" s="302">
        <v>2018</v>
      </c>
      <c r="AA2" s="65" t="s">
        <v>40</v>
      </c>
      <c r="AB2" s="62">
        <v>2019</v>
      </c>
      <c r="AC2" s="65" t="s">
        <v>40</v>
      </c>
      <c r="AD2" s="61">
        <v>2020</v>
      </c>
      <c r="AE2" s="65" t="s">
        <v>40</v>
      </c>
    </row>
    <row r="3" spans="1:31" ht="12.75">
      <c r="A3" s="71" t="s">
        <v>41</v>
      </c>
      <c r="B3" s="458" t="s">
        <v>12</v>
      </c>
      <c r="C3" s="458"/>
      <c r="D3" s="458"/>
      <c r="E3" s="72"/>
      <c r="F3" s="72"/>
      <c r="G3" s="73"/>
      <c r="H3" s="72"/>
      <c r="I3" s="75"/>
      <c r="J3" s="72"/>
      <c r="K3" s="76"/>
      <c r="L3" s="77"/>
      <c r="M3" s="75"/>
      <c r="N3" s="72"/>
      <c r="O3" s="75"/>
      <c r="P3" s="72"/>
      <c r="Q3" s="75"/>
      <c r="R3" s="72"/>
      <c r="S3" s="75"/>
      <c r="T3" s="263"/>
      <c r="U3" s="75"/>
      <c r="V3" s="72"/>
      <c r="W3" s="75"/>
      <c r="X3" s="77"/>
      <c r="Y3" s="75"/>
      <c r="Z3" s="72"/>
      <c r="AA3" s="75"/>
      <c r="AB3" s="72"/>
      <c r="AC3" s="75"/>
      <c r="AD3" s="72"/>
      <c r="AE3" s="75"/>
    </row>
    <row r="4" spans="1:31" ht="12.75">
      <c r="A4" s="321" t="s">
        <v>10</v>
      </c>
      <c r="B4" s="322" t="s">
        <v>42</v>
      </c>
      <c r="C4" s="462" t="s">
        <v>43</v>
      </c>
      <c r="D4" s="463"/>
      <c r="E4" s="323">
        <v>828868.36</v>
      </c>
      <c r="F4" s="324">
        <v>251098.36</v>
      </c>
      <c r="G4" s="324">
        <v>56372.48</v>
      </c>
      <c r="H4" s="325">
        <v>612180.83</v>
      </c>
      <c r="I4" s="326">
        <f>H4/G4*100-100</f>
        <v>985.9568888933038</v>
      </c>
      <c r="J4" s="325">
        <v>76049.53</v>
      </c>
      <c r="K4" s="327">
        <f>J4/H4*100-100</f>
        <v>-87.57727679907912</v>
      </c>
      <c r="L4" s="328">
        <v>84147</v>
      </c>
      <c r="M4" s="326">
        <f aca="true" t="shared" si="0" ref="M4:AE13">L4/J4*100-100</f>
        <v>10.647626619125731</v>
      </c>
      <c r="N4" s="325">
        <v>63392</v>
      </c>
      <c r="O4" s="326">
        <f t="shared" si="0"/>
        <v>-24.665169287080943</v>
      </c>
      <c r="P4" s="325">
        <v>11104</v>
      </c>
      <c r="Q4" s="326">
        <f t="shared" si="0"/>
        <v>-82.48359414437152</v>
      </c>
      <c r="R4" s="329">
        <v>11169</v>
      </c>
      <c r="S4" s="326">
        <f t="shared" si="0"/>
        <v>0.5853746397694408</v>
      </c>
      <c r="T4" s="325">
        <v>66288</v>
      </c>
      <c r="U4" s="326">
        <f t="shared" si="0"/>
        <v>493.4998656997045</v>
      </c>
      <c r="V4" s="325">
        <v>67282</v>
      </c>
      <c r="W4" s="326">
        <f t="shared" si="0"/>
        <v>1.499517258025591</v>
      </c>
      <c r="X4" s="328">
        <v>68291</v>
      </c>
      <c r="Y4" s="326">
        <f t="shared" si="0"/>
        <v>1.4996581552272517</v>
      </c>
      <c r="Z4" s="329">
        <v>69316</v>
      </c>
      <c r="AA4" s="326">
        <f t="shared" si="0"/>
        <v>1.5009298443426076</v>
      </c>
      <c r="AB4" s="329">
        <f>Z4*101.5%</f>
        <v>70355.73999999999</v>
      </c>
      <c r="AC4" s="326">
        <f t="shared" si="0"/>
        <v>1.4999999999999858</v>
      </c>
      <c r="AD4" s="329">
        <f>AB4*101.5%</f>
        <v>71411.07609999998</v>
      </c>
      <c r="AE4" s="326">
        <f t="shared" si="0"/>
        <v>1.4999999999999858</v>
      </c>
    </row>
    <row r="5" spans="1:31" ht="12.75">
      <c r="A5" s="86"/>
      <c r="B5" s="87"/>
      <c r="C5" s="88" t="s">
        <v>15</v>
      </c>
      <c r="D5" s="89"/>
      <c r="E5" s="80">
        <v>727617.2</v>
      </c>
      <c r="F5" s="81">
        <v>187632.98</v>
      </c>
      <c r="G5" s="81">
        <v>8935.5</v>
      </c>
      <c r="H5" s="83">
        <v>543896.01</v>
      </c>
      <c r="I5" s="82">
        <f>H5/G5*100-100</f>
        <v>5986.911868390129</v>
      </c>
      <c r="J5" s="83">
        <v>9450.24</v>
      </c>
      <c r="K5" s="84">
        <f>J5/H5*100-100</f>
        <v>-98.2624913905877</v>
      </c>
      <c r="L5" s="85">
        <v>21692</v>
      </c>
      <c r="M5" s="259">
        <f t="shared" si="0"/>
        <v>129.53914397941216</v>
      </c>
      <c r="N5" s="83">
        <v>0</v>
      </c>
      <c r="O5" s="259">
        <f t="shared" si="0"/>
        <v>-100</v>
      </c>
      <c r="P5" s="268">
        <v>0</v>
      </c>
      <c r="Q5" s="259" t="e">
        <f t="shared" si="0"/>
        <v>#DIV/0!</v>
      </c>
      <c r="R5" s="268"/>
      <c r="S5" s="259" t="e">
        <f t="shared" si="0"/>
        <v>#DIV/0!</v>
      </c>
      <c r="T5" s="83"/>
      <c r="U5" s="259" t="e">
        <f t="shared" si="0"/>
        <v>#DIV/0!</v>
      </c>
      <c r="V5" s="83"/>
      <c r="W5" s="259" t="e">
        <f t="shared" si="0"/>
        <v>#DIV/0!</v>
      </c>
      <c r="X5" s="85">
        <v>0</v>
      </c>
      <c r="Y5" s="259" t="e">
        <f t="shared" si="0"/>
        <v>#DIV/0!</v>
      </c>
      <c r="Z5" s="268"/>
      <c r="AA5" s="259" t="e">
        <f t="shared" si="0"/>
        <v>#DIV/0!</v>
      </c>
      <c r="AB5" s="268"/>
      <c r="AC5" s="259" t="e">
        <f t="shared" si="0"/>
        <v>#DIV/0!</v>
      </c>
      <c r="AD5" s="268"/>
      <c r="AE5" s="259" t="e">
        <f t="shared" si="0"/>
        <v>#DIV/0!</v>
      </c>
    </row>
    <row r="6" spans="3:31" ht="12.75">
      <c r="C6" s="88" t="s">
        <v>138</v>
      </c>
      <c r="D6" s="89"/>
      <c r="E6" s="80"/>
      <c r="F6" s="81">
        <v>465.04</v>
      </c>
      <c r="G6" s="81">
        <v>0</v>
      </c>
      <c r="H6" s="83">
        <v>0</v>
      </c>
      <c r="I6" s="82" t="e">
        <f>H6/G6*100-100</f>
        <v>#DIV/0!</v>
      </c>
      <c r="J6" s="83">
        <v>0</v>
      </c>
      <c r="K6" s="84" t="e">
        <f>J6/H6*100-100</f>
        <v>#DIV/0!</v>
      </c>
      <c r="L6" s="85">
        <v>0</v>
      </c>
      <c r="M6" s="259" t="e">
        <f t="shared" si="0"/>
        <v>#DIV/0!</v>
      </c>
      <c r="N6" s="83">
        <v>0</v>
      </c>
      <c r="O6" s="259" t="e">
        <f t="shared" si="0"/>
        <v>#DIV/0!</v>
      </c>
      <c r="P6" s="268">
        <v>0</v>
      </c>
      <c r="Q6" s="259" t="e">
        <f t="shared" si="0"/>
        <v>#DIV/0!</v>
      </c>
      <c r="R6" s="268"/>
      <c r="S6" s="259" t="e">
        <f t="shared" si="0"/>
        <v>#DIV/0!</v>
      </c>
      <c r="T6" s="83"/>
      <c r="U6" s="259" t="e">
        <f t="shared" si="0"/>
        <v>#DIV/0!</v>
      </c>
      <c r="V6" s="83"/>
      <c r="W6" s="259" t="e">
        <f t="shared" si="0"/>
        <v>#DIV/0!</v>
      </c>
      <c r="X6" s="85">
        <v>0</v>
      </c>
      <c r="Y6" s="259" t="e">
        <f t="shared" si="0"/>
        <v>#DIV/0!</v>
      </c>
      <c r="Z6" s="268"/>
      <c r="AA6" s="259" t="e">
        <f t="shared" si="0"/>
        <v>#DIV/0!</v>
      </c>
      <c r="AB6" s="268"/>
      <c r="AC6" s="259" t="e">
        <f t="shared" si="0"/>
        <v>#DIV/0!</v>
      </c>
      <c r="AD6" s="268"/>
      <c r="AE6" s="259" t="e">
        <f t="shared" si="0"/>
        <v>#DIV/0!</v>
      </c>
    </row>
    <row r="7" spans="1:31" ht="12.75">
      <c r="A7" s="321" t="s">
        <v>2</v>
      </c>
      <c r="B7" s="322" t="s">
        <v>141</v>
      </c>
      <c r="C7" s="462" t="s">
        <v>139</v>
      </c>
      <c r="D7" s="463"/>
      <c r="E7" s="323"/>
      <c r="F7" s="324">
        <v>859.01</v>
      </c>
      <c r="G7" s="324">
        <v>0</v>
      </c>
      <c r="H7" s="325">
        <v>7710.08</v>
      </c>
      <c r="I7" s="326" t="e">
        <f>H7/G7*100-100</f>
        <v>#DIV/0!</v>
      </c>
      <c r="J7" s="325"/>
      <c r="K7" s="327">
        <f>J7/H7*100-100</f>
        <v>-100</v>
      </c>
      <c r="L7" s="328">
        <v>8000</v>
      </c>
      <c r="M7" s="326" t="e">
        <f t="shared" si="0"/>
        <v>#DIV/0!</v>
      </c>
      <c r="N7" s="325"/>
      <c r="O7" s="326">
        <f t="shared" si="0"/>
        <v>-100</v>
      </c>
      <c r="P7" s="325">
        <v>0</v>
      </c>
      <c r="Q7" s="326" t="e">
        <f t="shared" si="0"/>
        <v>#DIV/0!</v>
      </c>
      <c r="R7" s="329">
        <v>0</v>
      </c>
      <c r="S7" s="326" t="e">
        <f t="shared" si="0"/>
        <v>#DIV/0!</v>
      </c>
      <c r="T7" s="325">
        <v>0</v>
      </c>
      <c r="U7" s="326" t="e">
        <f t="shared" si="0"/>
        <v>#DIV/0!</v>
      </c>
      <c r="V7" s="325">
        <v>0</v>
      </c>
      <c r="W7" s="326" t="e">
        <f t="shared" si="0"/>
        <v>#DIV/0!</v>
      </c>
      <c r="X7" s="328">
        <v>0</v>
      </c>
      <c r="Y7" s="326" t="e">
        <f t="shared" si="0"/>
        <v>#DIV/0!</v>
      </c>
      <c r="Z7" s="329">
        <v>0</v>
      </c>
      <c r="AA7" s="326" t="e">
        <f t="shared" si="0"/>
        <v>#DIV/0!</v>
      </c>
      <c r="AB7" s="329">
        <f>Z7*101.5%</f>
        <v>0</v>
      </c>
      <c r="AC7" s="326" t="e">
        <f t="shared" si="0"/>
        <v>#DIV/0!</v>
      </c>
      <c r="AD7" s="329">
        <f>AB7*101.5%</f>
        <v>0</v>
      </c>
      <c r="AE7" s="326" t="e">
        <f t="shared" si="0"/>
        <v>#DIV/0!</v>
      </c>
    </row>
    <row r="8" spans="1:31" ht="12.75">
      <c r="A8" s="321" t="s">
        <v>3</v>
      </c>
      <c r="B8" s="322">
        <v>600</v>
      </c>
      <c r="C8" s="462" t="s">
        <v>14</v>
      </c>
      <c r="D8" s="463"/>
      <c r="E8" s="323">
        <v>856867.24</v>
      </c>
      <c r="F8" s="324">
        <v>1615159.57</v>
      </c>
      <c r="G8" s="324">
        <v>2276947.5</v>
      </c>
      <c r="H8" s="325">
        <v>2242599.84</v>
      </c>
      <c r="I8" s="326">
        <f>H8/G8*100-100</f>
        <v>-1.5084959139374092</v>
      </c>
      <c r="J8" s="325">
        <v>2039659.97</v>
      </c>
      <c r="K8" s="327">
        <f>J8/H8*100-100</f>
        <v>-9.049312604962992</v>
      </c>
      <c r="L8" s="328">
        <v>516000</v>
      </c>
      <c r="M8" s="330">
        <f t="shared" si="0"/>
        <v>-74.70166559183882</v>
      </c>
      <c r="N8" s="325">
        <v>668503</v>
      </c>
      <c r="O8" s="330">
        <f t="shared" si="0"/>
        <v>29.554844961240292</v>
      </c>
      <c r="P8" s="329">
        <v>678531</v>
      </c>
      <c r="Q8" s="330">
        <f t="shared" si="0"/>
        <v>1.500068062521791</v>
      </c>
      <c r="R8" s="329">
        <v>688709</v>
      </c>
      <c r="S8" s="330">
        <f t="shared" si="0"/>
        <v>1.5000051582020575</v>
      </c>
      <c r="T8" s="325">
        <v>699039</v>
      </c>
      <c r="U8" s="330">
        <f t="shared" si="0"/>
        <v>1.4999077985041538</v>
      </c>
      <c r="V8" s="325">
        <v>709525</v>
      </c>
      <c r="W8" s="330">
        <f t="shared" si="0"/>
        <v>1.5000593672170055</v>
      </c>
      <c r="X8" s="328">
        <v>720168</v>
      </c>
      <c r="Y8" s="330">
        <f t="shared" si="0"/>
        <v>1.500017617420113</v>
      </c>
      <c r="Z8" s="329">
        <v>688709</v>
      </c>
      <c r="AA8" s="330">
        <f t="shared" si="0"/>
        <v>-4.368286288754845</v>
      </c>
      <c r="AB8" s="329">
        <f>Z8*101.5%</f>
        <v>699039.6349999999</v>
      </c>
      <c r="AC8" s="330">
        <f t="shared" si="0"/>
        <v>1.4999999999999858</v>
      </c>
      <c r="AD8" s="329">
        <f>AB8*101.5%</f>
        <v>709525.2295249999</v>
      </c>
      <c r="AE8" s="330">
        <f t="shared" si="0"/>
        <v>1.4999999999999858</v>
      </c>
    </row>
    <row r="9" spans="1:31" ht="12.75">
      <c r="A9" s="86"/>
      <c r="B9" s="87"/>
      <c r="C9" s="88" t="s">
        <v>15</v>
      </c>
      <c r="D9" s="89"/>
      <c r="E9" s="80">
        <v>580379.28</v>
      </c>
      <c r="F9" s="81">
        <v>1216020.13</v>
      </c>
      <c r="G9" s="81">
        <v>1780944.97</v>
      </c>
      <c r="H9" s="83">
        <v>1545621.11</v>
      </c>
      <c r="I9" s="82">
        <v>0</v>
      </c>
      <c r="J9" s="83">
        <v>1514959.65</v>
      </c>
      <c r="K9" s="84">
        <v>0</v>
      </c>
      <c r="L9" s="85">
        <v>12000</v>
      </c>
      <c r="M9" s="259">
        <f t="shared" si="0"/>
        <v>-99.20789969554635</v>
      </c>
      <c r="N9" s="83">
        <v>0</v>
      </c>
      <c r="O9" s="259">
        <f t="shared" si="0"/>
        <v>-100</v>
      </c>
      <c r="P9" s="268">
        <v>0</v>
      </c>
      <c r="Q9" s="259" t="e">
        <f t="shared" si="0"/>
        <v>#DIV/0!</v>
      </c>
      <c r="R9" s="268">
        <v>0</v>
      </c>
      <c r="S9" s="259" t="e">
        <f t="shared" si="0"/>
        <v>#DIV/0!</v>
      </c>
      <c r="T9" s="83">
        <v>0</v>
      </c>
      <c r="U9" s="259" t="e">
        <f t="shared" si="0"/>
        <v>#DIV/0!</v>
      </c>
      <c r="V9" s="83">
        <v>0</v>
      </c>
      <c r="W9" s="259" t="e">
        <f t="shared" si="0"/>
        <v>#DIV/0!</v>
      </c>
      <c r="X9" s="85">
        <v>0</v>
      </c>
      <c r="Y9" s="259" t="e">
        <f t="shared" si="0"/>
        <v>#DIV/0!</v>
      </c>
      <c r="Z9" s="268"/>
      <c r="AA9" s="259" t="e">
        <f t="shared" si="0"/>
        <v>#DIV/0!</v>
      </c>
      <c r="AB9" s="268"/>
      <c r="AC9" s="259" t="e">
        <f t="shared" si="0"/>
        <v>#DIV/0!</v>
      </c>
      <c r="AD9" s="268"/>
      <c r="AE9" s="259" t="e">
        <f t="shared" si="0"/>
        <v>#DIV/0!</v>
      </c>
    </row>
    <row r="10" spans="1:31" ht="12.75">
      <c r="A10" s="321" t="s">
        <v>8</v>
      </c>
      <c r="B10" s="322">
        <v>700</v>
      </c>
      <c r="C10" s="331" t="s">
        <v>17</v>
      </c>
      <c r="D10" s="332"/>
      <c r="E10" s="323">
        <v>242875.32</v>
      </c>
      <c r="F10" s="324">
        <v>46746.63</v>
      </c>
      <c r="G10" s="324">
        <v>147484.14</v>
      </c>
      <c r="H10" s="325">
        <v>37545.73</v>
      </c>
      <c r="I10" s="326">
        <f>H10/G10*100-100</f>
        <v>-74.54253047141205</v>
      </c>
      <c r="J10" s="325">
        <v>102406.27</v>
      </c>
      <c r="K10" s="327">
        <f>J10/H10*100-100</f>
        <v>172.75077618679938</v>
      </c>
      <c r="L10" s="328">
        <v>191600</v>
      </c>
      <c r="M10" s="330">
        <f t="shared" si="0"/>
        <v>87.09791890672318</v>
      </c>
      <c r="N10" s="325">
        <v>50344</v>
      </c>
      <c r="O10" s="330">
        <f t="shared" si="0"/>
        <v>-73.72442588726514</v>
      </c>
      <c r="P10" s="329">
        <f>N10*101.5%</f>
        <v>51099.159999999996</v>
      </c>
      <c r="Q10" s="330">
        <f t="shared" si="0"/>
        <v>1.4999999999999858</v>
      </c>
      <c r="R10" s="329">
        <v>57094</v>
      </c>
      <c r="S10" s="330">
        <f t="shared" si="0"/>
        <v>11.731777978346415</v>
      </c>
      <c r="T10" s="325">
        <v>57950</v>
      </c>
      <c r="U10" s="330">
        <f t="shared" si="0"/>
        <v>1.4992818860125396</v>
      </c>
      <c r="V10" s="325">
        <v>58820</v>
      </c>
      <c r="W10" s="330">
        <f t="shared" si="0"/>
        <v>1.5012942191544312</v>
      </c>
      <c r="X10" s="328">
        <v>59702</v>
      </c>
      <c r="Y10" s="330">
        <f t="shared" si="0"/>
        <v>1.4994899693981694</v>
      </c>
      <c r="Z10" s="329">
        <v>60597</v>
      </c>
      <c r="AA10" s="330">
        <f t="shared" si="0"/>
        <v>1.4991122575458178</v>
      </c>
      <c r="AB10" s="329">
        <v>61506</v>
      </c>
      <c r="AC10" s="330">
        <f t="shared" si="0"/>
        <v>1.5000742611020428</v>
      </c>
      <c r="AD10" s="329">
        <f>AB10*101.5%</f>
        <v>62428.59</v>
      </c>
      <c r="AE10" s="330">
        <f t="shared" si="0"/>
        <v>1.4999999999999858</v>
      </c>
    </row>
    <row r="11" spans="1:31" ht="12.75">
      <c r="A11" s="92"/>
      <c r="B11" s="93"/>
      <c r="C11" s="94" t="s">
        <v>75</v>
      </c>
      <c r="D11" s="94"/>
      <c r="E11" s="95">
        <v>209992.27</v>
      </c>
      <c r="F11" s="96">
        <v>9974.3</v>
      </c>
      <c r="G11" s="83">
        <v>54171.7</v>
      </c>
      <c r="H11" s="83"/>
      <c r="I11" s="97"/>
      <c r="J11" s="83">
        <v>66863.96</v>
      </c>
      <c r="K11" s="98"/>
      <c r="L11" s="85">
        <v>137000</v>
      </c>
      <c r="M11" s="101">
        <f t="shared" si="0"/>
        <v>104.89363776838823</v>
      </c>
      <c r="N11" s="83"/>
      <c r="O11" s="101">
        <f t="shared" si="0"/>
        <v>-100</v>
      </c>
      <c r="P11" s="268"/>
      <c r="Q11" s="101" t="e">
        <f t="shared" si="0"/>
        <v>#DIV/0!</v>
      </c>
      <c r="R11" s="268"/>
      <c r="S11" s="101" t="e">
        <f t="shared" si="0"/>
        <v>#DIV/0!</v>
      </c>
      <c r="T11" s="83">
        <v>0</v>
      </c>
      <c r="U11" s="101" t="e">
        <f t="shared" si="0"/>
        <v>#DIV/0!</v>
      </c>
      <c r="V11" s="83"/>
      <c r="W11" s="101" t="e">
        <f t="shared" si="0"/>
        <v>#DIV/0!</v>
      </c>
      <c r="X11" s="85"/>
      <c r="Y11" s="101" t="e">
        <f t="shared" si="0"/>
        <v>#DIV/0!</v>
      </c>
      <c r="Z11" s="268"/>
      <c r="AA11" s="101" t="e">
        <f t="shared" si="0"/>
        <v>#DIV/0!</v>
      </c>
      <c r="AB11" s="268"/>
      <c r="AC11" s="101" t="e">
        <f t="shared" si="0"/>
        <v>#DIV/0!</v>
      </c>
      <c r="AD11" s="268"/>
      <c r="AE11" s="101" t="e">
        <f t="shared" si="0"/>
        <v>#DIV/0!</v>
      </c>
    </row>
    <row r="12" spans="3:31" ht="12.75">
      <c r="C12" s="88" t="s">
        <v>138</v>
      </c>
      <c r="D12" s="89"/>
      <c r="E12" s="80"/>
      <c r="F12" s="81">
        <v>0</v>
      </c>
      <c r="G12" s="81">
        <v>9411.2</v>
      </c>
      <c r="H12" s="83">
        <v>0</v>
      </c>
      <c r="I12" s="82">
        <f>H12/G12*100-100</f>
        <v>-100</v>
      </c>
      <c r="J12" s="83">
        <v>0</v>
      </c>
      <c r="K12" s="84" t="e">
        <f>J12/H12*100-100</f>
        <v>#DIV/0!</v>
      </c>
      <c r="L12" s="85">
        <v>0</v>
      </c>
      <c r="M12" s="259" t="e">
        <f t="shared" si="0"/>
        <v>#DIV/0!</v>
      </c>
      <c r="N12" s="83">
        <v>0</v>
      </c>
      <c r="O12" s="259" t="e">
        <f t="shared" si="0"/>
        <v>#DIV/0!</v>
      </c>
      <c r="P12" s="268">
        <v>0</v>
      </c>
      <c r="Q12" s="259" t="e">
        <f t="shared" si="0"/>
        <v>#DIV/0!</v>
      </c>
      <c r="R12" s="268"/>
      <c r="S12" s="259" t="e">
        <f t="shared" si="0"/>
        <v>#DIV/0!</v>
      </c>
      <c r="T12" s="83"/>
      <c r="U12" s="259" t="e">
        <f t="shared" si="0"/>
        <v>#DIV/0!</v>
      </c>
      <c r="V12" s="83"/>
      <c r="W12" s="259" t="e">
        <f t="shared" si="0"/>
        <v>#DIV/0!</v>
      </c>
      <c r="X12" s="85">
        <v>0</v>
      </c>
      <c r="Y12" s="259" t="e">
        <f t="shared" si="0"/>
        <v>#DIV/0!</v>
      </c>
      <c r="Z12" s="268"/>
      <c r="AA12" s="259" t="e">
        <f t="shared" si="0"/>
        <v>#DIV/0!</v>
      </c>
      <c r="AB12" s="268"/>
      <c r="AC12" s="259" t="e">
        <f t="shared" si="0"/>
        <v>#DIV/0!</v>
      </c>
      <c r="AD12" s="268"/>
      <c r="AE12" s="259" t="e">
        <f t="shared" si="0"/>
        <v>#DIV/0!</v>
      </c>
    </row>
    <row r="13" spans="1:31" ht="12.75">
      <c r="A13" s="333" t="s">
        <v>9</v>
      </c>
      <c r="B13" s="334">
        <v>710</v>
      </c>
      <c r="C13" s="335" t="s">
        <v>90</v>
      </c>
      <c r="D13" s="336"/>
      <c r="E13" s="323">
        <v>906.71</v>
      </c>
      <c r="F13" s="324">
        <v>9919.27</v>
      </c>
      <c r="G13" s="324">
        <v>1160.92</v>
      </c>
      <c r="H13" s="325">
        <v>2495.8</v>
      </c>
      <c r="I13" s="326">
        <f>H13/G13*100-100</f>
        <v>114.98466733280503</v>
      </c>
      <c r="J13" s="325">
        <v>1675.08</v>
      </c>
      <c r="K13" s="327">
        <f>J13/H13*100-100</f>
        <v>-32.88404519592916</v>
      </c>
      <c r="L13" s="328">
        <v>62900</v>
      </c>
      <c r="M13" s="330">
        <f t="shared" si="0"/>
        <v>3655.044535186379</v>
      </c>
      <c r="N13" s="325">
        <f>L13*101.5%</f>
        <v>63843.49999999999</v>
      </c>
      <c r="O13" s="330">
        <f t="shared" si="0"/>
        <v>1.4999999999999858</v>
      </c>
      <c r="P13" s="329">
        <v>3000</v>
      </c>
      <c r="Q13" s="330">
        <f t="shared" si="0"/>
        <v>-95.30100949979246</v>
      </c>
      <c r="R13" s="329">
        <v>3045</v>
      </c>
      <c r="S13" s="330">
        <f t="shared" si="0"/>
        <v>1.4999999999999858</v>
      </c>
      <c r="T13" s="325">
        <f>R13*101.5%</f>
        <v>3090.6749999999997</v>
      </c>
      <c r="U13" s="330">
        <f t="shared" si="0"/>
        <v>1.4999999999999858</v>
      </c>
      <c r="V13" s="325">
        <f>T13*101.5%</f>
        <v>3137.0351249999994</v>
      </c>
      <c r="W13" s="330">
        <f t="shared" si="0"/>
        <v>1.4999999999999858</v>
      </c>
      <c r="X13" s="328">
        <f>V13*101.5%</f>
        <v>3184.090651874999</v>
      </c>
      <c r="Y13" s="330">
        <f t="shared" si="0"/>
        <v>1.4999999999999858</v>
      </c>
      <c r="Z13" s="329">
        <f>X13*101.5%</f>
        <v>3231.8520116531236</v>
      </c>
      <c r="AA13" s="330">
        <f t="shared" si="0"/>
        <v>1.4999999999999858</v>
      </c>
      <c r="AB13" s="329">
        <f>Z13*101.5%</f>
        <v>3280.32979182792</v>
      </c>
      <c r="AC13" s="330">
        <f t="shared" si="0"/>
        <v>1.4999999999999858</v>
      </c>
      <c r="AD13" s="329">
        <f>AB13*101.5%</f>
        <v>3329.5347387053384</v>
      </c>
      <c r="AE13" s="330">
        <f t="shared" si="0"/>
        <v>1.4999999999999858</v>
      </c>
    </row>
    <row r="14" spans="1:31" ht="12.75">
      <c r="A14" s="92"/>
      <c r="B14" s="93"/>
      <c r="C14" s="94" t="s">
        <v>91</v>
      </c>
      <c r="D14" s="94"/>
      <c r="E14" s="95">
        <v>0</v>
      </c>
      <c r="F14" s="96"/>
      <c r="G14" s="83">
        <v>0</v>
      </c>
      <c r="H14" s="83">
        <v>0</v>
      </c>
      <c r="I14" s="97"/>
      <c r="J14" s="83"/>
      <c r="K14" s="98"/>
      <c r="L14" s="85"/>
      <c r="M14" s="101"/>
      <c r="N14" s="83"/>
      <c r="O14" s="101"/>
      <c r="P14" s="268"/>
      <c r="Q14" s="101"/>
      <c r="R14" s="268"/>
      <c r="S14" s="101"/>
      <c r="T14" s="83"/>
      <c r="U14" s="101"/>
      <c r="V14" s="83"/>
      <c r="W14" s="101"/>
      <c r="X14" s="85"/>
      <c r="Y14" s="101"/>
      <c r="Z14" s="268"/>
      <c r="AA14" s="101"/>
      <c r="AB14" s="268"/>
      <c r="AC14" s="101"/>
      <c r="AD14" s="268"/>
      <c r="AE14" s="101"/>
    </row>
    <row r="15" spans="3:31" ht="12.75">
      <c r="C15" s="88" t="s">
        <v>138</v>
      </c>
      <c r="D15" s="89"/>
      <c r="E15" s="80"/>
      <c r="F15" s="81">
        <v>0</v>
      </c>
      <c r="G15" s="81">
        <v>0</v>
      </c>
      <c r="H15" s="83">
        <v>1200</v>
      </c>
      <c r="I15" s="82" t="e">
        <f>H15/G15*100-100</f>
        <v>#DIV/0!</v>
      </c>
      <c r="J15" s="83">
        <v>800</v>
      </c>
      <c r="K15" s="84">
        <f>J15/H15*100-100</f>
        <v>-33.33333333333334</v>
      </c>
      <c r="L15" s="85">
        <v>2000</v>
      </c>
      <c r="M15" s="259">
        <f>L15/J15*100-100</f>
        <v>150</v>
      </c>
      <c r="N15" s="83">
        <v>0</v>
      </c>
      <c r="O15" s="259">
        <f>N15/L15*100-100</f>
        <v>-100</v>
      </c>
      <c r="P15" s="268">
        <v>0</v>
      </c>
      <c r="Q15" s="259" t="e">
        <f>P15/N15*100-100</f>
        <v>#DIV/0!</v>
      </c>
      <c r="R15" s="268"/>
      <c r="S15" s="259" t="e">
        <f>R15/P15*100-100</f>
        <v>#DIV/0!</v>
      </c>
      <c r="T15" s="83"/>
      <c r="U15" s="259" t="e">
        <f>T15/R15*100-100</f>
        <v>#DIV/0!</v>
      </c>
      <c r="V15" s="83"/>
      <c r="W15" s="259" t="e">
        <f>V15/T15*100-100</f>
        <v>#DIV/0!</v>
      </c>
      <c r="X15" s="85">
        <v>0</v>
      </c>
      <c r="Y15" s="259" t="e">
        <f>X15/V15*100-100</f>
        <v>#DIV/0!</v>
      </c>
      <c r="Z15" s="268"/>
      <c r="AA15" s="259" t="e">
        <f>Z15/X15*100-100</f>
        <v>#DIV/0!</v>
      </c>
      <c r="AB15" s="268"/>
      <c r="AC15" s="259" t="e">
        <f>AB15/Z15*100-100</f>
        <v>#DIV/0!</v>
      </c>
      <c r="AD15" s="268"/>
      <c r="AE15" s="259" t="e">
        <f>AD15/AB15*100-100</f>
        <v>#DIV/0!</v>
      </c>
    </row>
    <row r="16" spans="1:31" ht="12.75">
      <c r="A16" s="337" t="s">
        <v>6</v>
      </c>
      <c r="B16" s="334">
        <v>750</v>
      </c>
      <c r="C16" s="338" t="s">
        <v>19</v>
      </c>
      <c r="D16" s="339"/>
      <c r="E16" s="323">
        <v>1325418.7</v>
      </c>
      <c r="F16" s="324">
        <v>1479839.71</v>
      </c>
      <c r="G16" s="324">
        <v>1556389.33</v>
      </c>
      <c r="H16" s="325">
        <v>1620273.33</v>
      </c>
      <c r="I16" s="326">
        <f>H16/G16*100-100</f>
        <v>4.104628499348564</v>
      </c>
      <c r="J16" s="325">
        <v>1684347.09</v>
      </c>
      <c r="K16" s="327">
        <f>J16/H16*100-100</f>
        <v>3.9545031578098104</v>
      </c>
      <c r="L16" s="328">
        <v>1828065</v>
      </c>
      <c r="M16" s="330">
        <f>L16/J16*100-100</f>
        <v>8.532559046366146</v>
      </c>
      <c r="N16" s="325">
        <v>1835266</v>
      </c>
      <c r="O16" s="330">
        <f>N16/L16*100-100</f>
        <v>0.3939137831532378</v>
      </c>
      <c r="P16" s="329">
        <v>1842575</v>
      </c>
      <c r="Q16" s="330">
        <f>P16/N16*100-100</f>
        <v>0.39825289631039595</v>
      </c>
      <c r="R16" s="329">
        <v>1853039</v>
      </c>
      <c r="S16" s="330">
        <f>R16/P16*100-100</f>
        <v>0.5679008995563208</v>
      </c>
      <c r="T16" s="325">
        <v>1860615</v>
      </c>
      <c r="U16" s="330">
        <f>T16/R16*100-100</f>
        <v>0.4088419078065897</v>
      </c>
      <c r="V16" s="325">
        <v>2011359</v>
      </c>
      <c r="W16" s="330">
        <f>V16/T16*100-100</f>
        <v>8.101837295732864</v>
      </c>
      <c r="X16" s="328">
        <v>2041530</v>
      </c>
      <c r="Y16" s="330">
        <f>X16/V16*100-100</f>
        <v>1.500030576341672</v>
      </c>
      <c r="Z16" s="329">
        <v>2072153</v>
      </c>
      <c r="AA16" s="330">
        <f>Z16/X16*100-100</f>
        <v>1.500002449143551</v>
      </c>
      <c r="AB16" s="329">
        <f>Z16*101.5%</f>
        <v>2103235.295</v>
      </c>
      <c r="AC16" s="330">
        <f>AB16/Z16*100-100</f>
        <v>1.4999999999999858</v>
      </c>
      <c r="AD16" s="329">
        <f>AB16*101.5%</f>
        <v>2134783.8244249998</v>
      </c>
      <c r="AE16" s="330">
        <f>AD16/AB16*100-100</f>
        <v>1.4999999999999858</v>
      </c>
    </row>
    <row r="17" spans="1:31" ht="12.75">
      <c r="A17" s="92"/>
      <c r="B17" s="93"/>
      <c r="C17" s="94" t="s">
        <v>75</v>
      </c>
      <c r="D17" s="94"/>
      <c r="E17" s="95">
        <v>27802.21</v>
      </c>
      <c r="F17" s="96">
        <v>0</v>
      </c>
      <c r="G17" s="83">
        <v>0</v>
      </c>
      <c r="H17" s="83"/>
      <c r="I17" s="97"/>
      <c r="J17" s="83"/>
      <c r="K17" s="98"/>
      <c r="L17" s="85"/>
      <c r="M17" s="101"/>
      <c r="N17" s="83"/>
      <c r="O17" s="101"/>
      <c r="P17" s="268"/>
      <c r="Q17" s="101"/>
      <c r="R17" s="268"/>
      <c r="S17" s="101"/>
      <c r="T17" s="83"/>
      <c r="U17" s="101"/>
      <c r="V17" s="83"/>
      <c r="W17" s="101"/>
      <c r="X17" s="85"/>
      <c r="Y17" s="101"/>
      <c r="Z17" s="268"/>
      <c r="AA17" s="101"/>
      <c r="AB17" s="268"/>
      <c r="AC17" s="101"/>
      <c r="AD17" s="268"/>
      <c r="AE17" s="101"/>
    </row>
    <row r="18" spans="3:31" ht="12.75">
      <c r="C18" s="88" t="s">
        <v>138</v>
      </c>
      <c r="D18" s="89"/>
      <c r="E18" s="80">
        <v>963923.61</v>
      </c>
      <c r="F18" s="81">
        <v>1059613.95</v>
      </c>
      <c r="G18" s="81">
        <v>1126336.51</v>
      </c>
      <c r="H18" s="83">
        <v>1180472.01</v>
      </c>
      <c r="I18" s="82">
        <f aca="true" t="shared" si="1" ref="I18:I27">H18/G18*100-100</f>
        <v>4.80633447636356</v>
      </c>
      <c r="J18" s="83">
        <v>1288599.52</v>
      </c>
      <c r="K18" s="84">
        <f aca="true" t="shared" si="2" ref="K18:K27">J18/H18*100-100</f>
        <v>9.159684353718816</v>
      </c>
      <c r="L18" s="85">
        <v>1347978</v>
      </c>
      <c r="M18" s="259">
        <f aca="true" t="shared" si="3" ref="M18:AE27">L18/J18*100-100</f>
        <v>4.60798557491313</v>
      </c>
      <c r="N18" s="83">
        <v>1347978</v>
      </c>
      <c r="O18" s="259">
        <f t="shared" si="3"/>
        <v>0</v>
      </c>
      <c r="P18" s="268">
        <v>1347978</v>
      </c>
      <c r="Q18" s="259">
        <f t="shared" si="3"/>
        <v>0</v>
      </c>
      <c r="R18" s="268">
        <v>1347978</v>
      </c>
      <c r="S18" s="259">
        <f t="shared" si="3"/>
        <v>0</v>
      </c>
      <c r="T18" s="83">
        <v>1347978</v>
      </c>
      <c r="U18" s="259">
        <f t="shared" si="3"/>
        <v>0</v>
      </c>
      <c r="V18" s="83">
        <v>1347978</v>
      </c>
      <c r="W18" s="259">
        <f t="shared" si="3"/>
        <v>0</v>
      </c>
      <c r="X18" s="85">
        <v>0</v>
      </c>
      <c r="Y18" s="259">
        <f t="shared" si="3"/>
        <v>-100</v>
      </c>
      <c r="Z18" s="268"/>
      <c r="AA18" s="259" t="e">
        <f t="shared" si="3"/>
        <v>#DIV/0!</v>
      </c>
      <c r="AB18" s="268"/>
      <c r="AC18" s="259" t="e">
        <f t="shared" si="3"/>
        <v>#DIV/0!</v>
      </c>
      <c r="AD18" s="268"/>
      <c r="AE18" s="259" t="e">
        <f t="shared" si="3"/>
        <v>#DIV/0!</v>
      </c>
    </row>
    <row r="19" spans="1:31" ht="12.75">
      <c r="A19" s="333" t="s">
        <v>7</v>
      </c>
      <c r="B19" s="334">
        <v>754</v>
      </c>
      <c r="C19" s="338" t="s">
        <v>148</v>
      </c>
      <c r="D19" s="339"/>
      <c r="E19" s="323">
        <v>388492.41</v>
      </c>
      <c r="F19" s="324">
        <v>110099.27</v>
      </c>
      <c r="G19" s="324">
        <v>128866.91</v>
      </c>
      <c r="H19" s="325">
        <v>111041.13</v>
      </c>
      <c r="I19" s="326">
        <f t="shared" si="1"/>
        <v>-13.832705385734783</v>
      </c>
      <c r="J19" s="325">
        <v>162578.07</v>
      </c>
      <c r="K19" s="327">
        <f t="shared" si="2"/>
        <v>46.41247797100047</v>
      </c>
      <c r="L19" s="328">
        <v>121415</v>
      </c>
      <c r="M19" s="330">
        <f t="shared" si="3"/>
        <v>-25.318955994495454</v>
      </c>
      <c r="N19" s="325">
        <v>123076</v>
      </c>
      <c r="O19" s="330">
        <f t="shared" si="3"/>
        <v>1.3680352509986449</v>
      </c>
      <c r="P19" s="329">
        <f>N19*101.5%</f>
        <v>124922.13999999998</v>
      </c>
      <c r="Q19" s="330">
        <f t="shared" si="3"/>
        <v>1.4999999999999858</v>
      </c>
      <c r="R19" s="329">
        <f>P19*101.5%</f>
        <v>126795.97209999997</v>
      </c>
      <c r="S19" s="330">
        <f t="shared" si="3"/>
        <v>1.4999999999999858</v>
      </c>
      <c r="T19" s="329">
        <f>R19*101.5%</f>
        <v>128697.91168149996</v>
      </c>
      <c r="U19" s="330">
        <f t="shared" si="3"/>
        <v>1.4999999999999858</v>
      </c>
      <c r="V19" s="329">
        <f>T19*101.5%</f>
        <v>130628.38035672244</v>
      </c>
      <c r="W19" s="330">
        <f t="shared" si="3"/>
        <v>1.4999999999999858</v>
      </c>
      <c r="X19" s="329">
        <f>V19*101.5%</f>
        <v>132587.80606207327</v>
      </c>
      <c r="Y19" s="330">
        <f t="shared" si="3"/>
        <v>1.4999999999999858</v>
      </c>
      <c r="Z19" s="329">
        <f>X19*101.5%</f>
        <v>134576.62315300436</v>
      </c>
      <c r="AA19" s="330">
        <f t="shared" si="3"/>
        <v>1.4999999999999858</v>
      </c>
      <c r="AB19" s="329">
        <f>Z19*101.5%</f>
        <v>136595.2725002994</v>
      </c>
      <c r="AC19" s="330">
        <f t="shared" si="3"/>
        <v>1.4999999999999858</v>
      </c>
      <c r="AD19" s="329">
        <f>AB19*101.5%</f>
        <v>138644.2015878039</v>
      </c>
      <c r="AE19" s="330">
        <f t="shared" si="3"/>
        <v>1.4999999999999858</v>
      </c>
    </row>
    <row r="20" spans="1:31" ht="12.75">
      <c r="A20" s="86"/>
      <c r="B20" s="87"/>
      <c r="C20" s="88" t="s">
        <v>15</v>
      </c>
      <c r="D20" s="89"/>
      <c r="E20" s="80">
        <v>193473.19</v>
      </c>
      <c r="F20" s="81">
        <v>10000</v>
      </c>
      <c r="G20" s="81"/>
      <c r="H20" s="83">
        <v>6000</v>
      </c>
      <c r="I20" s="82" t="e">
        <f t="shared" si="1"/>
        <v>#DIV/0!</v>
      </c>
      <c r="J20" s="83"/>
      <c r="K20" s="84">
        <f t="shared" si="2"/>
        <v>-100</v>
      </c>
      <c r="L20" s="85"/>
      <c r="M20" s="259" t="e">
        <f t="shared" si="3"/>
        <v>#DIV/0!</v>
      </c>
      <c r="N20" s="83"/>
      <c r="O20" s="259" t="e">
        <f t="shared" si="3"/>
        <v>#DIV/0!</v>
      </c>
      <c r="P20" s="268">
        <v>0</v>
      </c>
      <c r="Q20" s="259" t="e">
        <f t="shared" si="3"/>
        <v>#DIV/0!</v>
      </c>
      <c r="R20" s="268"/>
      <c r="S20" s="259" t="e">
        <f t="shared" si="3"/>
        <v>#DIV/0!</v>
      </c>
      <c r="T20" s="83"/>
      <c r="U20" s="259" t="e">
        <f t="shared" si="3"/>
        <v>#DIV/0!</v>
      </c>
      <c r="V20" s="83"/>
      <c r="W20" s="259" t="e">
        <f t="shared" si="3"/>
        <v>#DIV/0!</v>
      </c>
      <c r="X20" s="85">
        <v>0</v>
      </c>
      <c r="Y20" s="259" t="e">
        <f t="shared" si="3"/>
        <v>#DIV/0!</v>
      </c>
      <c r="Z20" s="268"/>
      <c r="AA20" s="259" t="e">
        <f t="shared" si="3"/>
        <v>#DIV/0!</v>
      </c>
      <c r="AB20" s="268"/>
      <c r="AC20" s="259" t="e">
        <f t="shared" si="3"/>
        <v>#DIV/0!</v>
      </c>
      <c r="AD20" s="268"/>
      <c r="AE20" s="259" t="e">
        <f t="shared" si="3"/>
        <v>#DIV/0!</v>
      </c>
    </row>
    <row r="21" spans="3:31" ht="12.75">
      <c r="C21" s="88" t="s">
        <v>138</v>
      </c>
      <c r="D21" s="89"/>
      <c r="E21" s="80"/>
      <c r="F21" s="81">
        <v>0</v>
      </c>
      <c r="G21" s="81">
        <v>2522.7</v>
      </c>
      <c r="H21" s="83">
        <v>7625.66</v>
      </c>
      <c r="I21" s="82">
        <f t="shared" si="1"/>
        <v>202.2816823244936</v>
      </c>
      <c r="J21" s="83">
        <v>10159.92</v>
      </c>
      <c r="K21" s="84">
        <f t="shared" si="2"/>
        <v>33.2333201322902</v>
      </c>
      <c r="L21" s="85">
        <v>10713</v>
      </c>
      <c r="M21" s="259">
        <f t="shared" si="3"/>
        <v>5.4437436515248265</v>
      </c>
      <c r="N21" s="83">
        <v>10713</v>
      </c>
      <c r="O21" s="259">
        <f t="shared" si="3"/>
        <v>0</v>
      </c>
      <c r="P21" s="268">
        <v>10713</v>
      </c>
      <c r="Q21" s="259">
        <f t="shared" si="3"/>
        <v>0</v>
      </c>
      <c r="R21" s="268">
        <v>10713</v>
      </c>
      <c r="S21" s="259">
        <f t="shared" si="3"/>
        <v>0</v>
      </c>
      <c r="T21" s="83"/>
      <c r="U21" s="259">
        <f t="shared" si="3"/>
        <v>-100</v>
      </c>
      <c r="V21" s="83"/>
      <c r="W21" s="259" t="e">
        <f t="shared" si="3"/>
        <v>#DIV/0!</v>
      </c>
      <c r="X21" s="85">
        <v>0</v>
      </c>
      <c r="Y21" s="259" t="e">
        <f t="shared" si="3"/>
        <v>#DIV/0!</v>
      </c>
      <c r="Z21" s="268"/>
      <c r="AA21" s="259" t="e">
        <f t="shared" si="3"/>
        <v>#DIV/0!</v>
      </c>
      <c r="AB21" s="268"/>
      <c r="AC21" s="259" t="e">
        <f t="shared" si="3"/>
        <v>#DIV/0!</v>
      </c>
      <c r="AD21" s="268"/>
      <c r="AE21" s="259" t="e">
        <f t="shared" si="3"/>
        <v>#DIV/0!</v>
      </c>
    </row>
    <row r="22" spans="1:31" ht="12.75">
      <c r="A22" s="337">
        <v>8</v>
      </c>
      <c r="B22" s="334">
        <v>756</v>
      </c>
      <c r="C22" s="338" t="s">
        <v>142</v>
      </c>
      <c r="D22" s="339"/>
      <c r="E22" s="323">
        <v>25688.61</v>
      </c>
      <c r="F22" s="324">
        <v>28918.13</v>
      </c>
      <c r="G22" s="324">
        <v>31343.48</v>
      </c>
      <c r="H22" s="325">
        <v>32131.96</v>
      </c>
      <c r="I22" s="326">
        <f t="shared" si="1"/>
        <v>2.515610902171673</v>
      </c>
      <c r="J22" s="325">
        <v>27837.59</v>
      </c>
      <c r="K22" s="327">
        <f t="shared" si="2"/>
        <v>-13.364793184107043</v>
      </c>
      <c r="L22" s="328">
        <v>35935</v>
      </c>
      <c r="M22" s="330">
        <f t="shared" si="3"/>
        <v>29.088042463446016</v>
      </c>
      <c r="N22" s="325">
        <v>35935</v>
      </c>
      <c r="O22" s="330">
        <f t="shared" si="3"/>
        <v>0</v>
      </c>
      <c r="P22" s="329">
        <f>N22*101.5%</f>
        <v>36474.024999999994</v>
      </c>
      <c r="Q22" s="330">
        <f t="shared" si="3"/>
        <v>1.4999999999999858</v>
      </c>
      <c r="R22" s="329">
        <f>P22*101.5%</f>
        <v>37021.13537499999</v>
      </c>
      <c r="S22" s="330">
        <f t="shared" si="3"/>
        <v>1.4999999999999858</v>
      </c>
      <c r="T22" s="329">
        <f>R22*101.5%</f>
        <v>37576.45240562499</v>
      </c>
      <c r="U22" s="330">
        <f t="shared" si="3"/>
        <v>1.4999999999999858</v>
      </c>
      <c r="V22" s="329">
        <f>T22*101.5%</f>
        <v>38140.099191709356</v>
      </c>
      <c r="W22" s="330">
        <f t="shared" si="3"/>
        <v>1.4999999999999858</v>
      </c>
      <c r="X22" s="329">
        <f>V22*101.5%</f>
        <v>38712.200679584996</v>
      </c>
      <c r="Y22" s="330">
        <f t="shared" si="3"/>
        <v>1.4999999999999858</v>
      </c>
      <c r="Z22" s="329">
        <f>X22*101.5%</f>
        <v>39292.88368977877</v>
      </c>
      <c r="AA22" s="330">
        <f t="shared" si="3"/>
        <v>1.4999999999999858</v>
      </c>
      <c r="AB22" s="329">
        <f>Z22*101.5%</f>
        <v>39882.27694512545</v>
      </c>
      <c r="AC22" s="330">
        <f t="shared" si="3"/>
        <v>1.4999999999999858</v>
      </c>
      <c r="AD22" s="329">
        <f>AB22*101.5%</f>
        <v>40480.511099302326</v>
      </c>
      <c r="AE22" s="330">
        <f t="shared" si="3"/>
        <v>1.4999999999999858</v>
      </c>
    </row>
    <row r="23" spans="3:31" ht="12.75">
      <c r="C23" s="88" t="s">
        <v>138</v>
      </c>
      <c r="D23" s="89"/>
      <c r="E23" s="80">
        <v>17413.6</v>
      </c>
      <c r="F23" s="81">
        <v>19454.2</v>
      </c>
      <c r="G23" s="81">
        <v>24080.8</v>
      </c>
      <c r="H23" s="83">
        <v>24917</v>
      </c>
      <c r="I23" s="82">
        <f t="shared" si="1"/>
        <v>3.472475997475172</v>
      </c>
      <c r="J23" s="83">
        <v>22008</v>
      </c>
      <c r="K23" s="84">
        <f t="shared" si="2"/>
        <v>-11.674760203876872</v>
      </c>
      <c r="L23" s="85">
        <v>28435</v>
      </c>
      <c r="M23" s="259">
        <f t="shared" si="3"/>
        <v>29.203017084696484</v>
      </c>
      <c r="N23" s="83">
        <v>28435</v>
      </c>
      <c r="O23" s="259">
        <f t="shared" si="3"/>
        <v>0</v>
      </c>
      <c r="P23" s="268">
        <v>28435</v>
      </c>
      <c r="Q23" s="259">
        <f t="shared" si="3"/>
        <v>0</v>
      </c>
      <c r="R23" s="268">
        <v>28435</v>
      </c>
      <c r="S23" s="259">
        <f t="shared" si="3"/>
        <v>0</v>
      </c>
      <c r="T23" s="83">
        <v>28345</v>
      </c>
      <c r="U23" s="259">
        <f t="shared" si="3"/>
        <v>-0.31651134165640826</v>
      </c>
      <c r="V23" s="83">
        <v>28345</v>
      </c>
      <c r="W23" s="259">
        <f t="shared" si="3"/>
        <v>0</v>
      </c>
      <c r="X23" s="85">
        <v>0</v>
      </c>
      <c r="Y23" s="259">
        <f t="shared" si="3"/>
        <v>-100</v>
      </c>
      <c r="Z23" s="268"/>
      <c r="AA23" s="259" t="e">
        <f t="shared" si="3"/>
        <v>#DIV/0!</v>
      </c>
      <c r="AB23" s="268"/>
      <c r="AC23" s="259" t="e">
        <f t="shared" si="3"/>
        <v>#DIV/0!</v>
      </c>
      <c r="AD23" s="268"/>
      <c r="AE23" s="259" t="e">
        <f t="shared" si="3"/>
        <v>#DIV/0!</v>
      </c>
    </row>
    <row r="24" spans="1:31" ht="12.75">
      <c r="A24" s="99" t="s">
        <v>48</v>
      </c>
      <c r="B24" s="100">
        <v>757</v>
      </c>
      <c r="C24" s="102" t="s">
        <v>21</v>
      </c>
      <c r="D24" s="103"/>
      <c r="E24" s="207">
        <v>47622.75</v>
      </c>
      <c r="F24" s="208">
        <v>103315.59</v>
      </c>
      <c r="G24" s="208">
        <v>183609.63</v>
      </c>
      <c r="H24" s="210">
        <v>197560.99</v>
      </c>
      <c r="I24" s="209">
        <f t="shared" si="1"/>
        <v>7.59838141387246</v>
      </c>
      <c r="J24" s="210">
        <v>225500.12</v>
      </c>
      <c r="K24" s="211">
        <f t="shared" si="2"/>
        <v>14.142027735333798</v>
      </c>
      <c r="L24" s="212">
        <v>279476</v>
      </c>
      <c r="M24" s="260">
        <f t="shared" si="3"/>
        <v>23.93607595419462</v>
      </c>
      <c r="N24" s="210">
        <v>280897</v>
      </c>
      <c r="O24" s="260">
        <f t="shared" si="3"/>
        <v>0.5084515307217856</v>
      </c>
      <c r="P24" s="269">
        <v>305855</v>
      </c>
      <c r="Q24" s="260">
        <f t="shared" si="3"/>
        <v>8.88510735251711</v>
      </c>
      <c r="R24" s="269">
        <v>276312</v>
      </c>
      <c r="S24" s="260">
        <f t="shared" si="3"/>
        <v>-9.659152212649786</v>
      </c>
      <c r="T24" s="210">
        <v>247812</v>
      </c>
      <c r="U24" s="260">
        <f t="shared" si="3"/>
        <v>-10.314427169286887</v>
      </c>
      <c r="V24" s="210">
        <v>105337</v>
      </c>
      <c r="W24" s="260">
        <f t="shared" si="3"/>
        <v>-57.49318031410908</v>
      </c>
      <c r="X24" s="212">
        <v>85337</v>
      </c>
      <c r="Y24" s="260">
        <f t="shared" si="3"/>
        <v>-18.986680843388356</v>
      </c>
      <c r="Z24" s="269">
        <v>65337</v>
      </c>
      <c r="AA24" s="260">
        <f t="shared" si="3"/>
        <v>-23.43649296319299</v>
      </c>
      <c r="AB24" s="269">
        <v>42837</v>
      </c>
      <c r="AC24" s="260">
        <f t="shared" si="3"/>
        <v>-34.43684283024933</v>
      </c>
      <c r="AD24" s="269">
        <v>22837</v>
      </c>
      <c r="AE24" s="260">
        <f t="shared" si="3"/>
        <v>-46.688610313514026</v>
      </c>
    </row>
    <row r="25" spans="1:31" ht="12.75">
      <c r="A25" s="333" t="s">
        <v>49</v>
      </c>
      <c r="B25" s="334">
        <v>801</v>
      </c>
      <c r="C25" s="338" t="s">
        <v>149</v>
      </c>
      <c r="D25" s="339"/>
      <c r="E25" s="323">
        <v>4382446.96</v>
      </c>
      <c r="F25" s="324">
        <v>4954736.72</v>
      </c>
      <c r="G25" s="324">
        <v>5357844.92</v>
      </c>
      <c r="H25" s="325">
        <v>5750248.21</v>
      </c>
      <c r="I25" s="326">
        <f t="shared" si="1"/>
        <v>7.323901603333454</v>
      </c>
      <c r="J25" s="325">
        <v>5851371.26</v>
      </c>
      <c r="K25" s="327">
        <f t="shared" si="2"/>
        <v>1.7585858263325207</v>
      </c>
      <c r="L25" s="328">
        <v>6505024</v>
      </c>
      <c r="M25" s="330">
        <f t="shared" si="3"/>
        <v>11.170932606316967</v>
      </c>
      <c r="N25" s="325">
        <v>6526388</v>
      </c>
      <c r="O25" s="330">
        <f t="shared" si="3"/>
        <v>0.3284230773014798</v>
      </c>
      <c r="P25" s="329">
        <v>6548072</v>
      </c>
      <c r="Q25" s="330">
        <f t="shared" si="3"/>
        <v>0.33225116251132647</v>
      </c>
      <c r="R25" s="329">
        <v>6570081</v>
      </c>
      <c r="S25" s="330">
        <f t="shared" si="3"/>
        <v>0.33611420277601667</v>
      </c>
      <c r="T25" s="325">
        <v>6592420</v>
      </c>
      <c r="U25" s="330">
        <f t="shared" si="3"/>
        <v>0.34001102878336553</v>
      </c>
      <c r="V25" s="325">
        <v>6615095</v>
      </c>
      <c r="W25" s="330">
        <f t="shared" si="3"/>
        <v>0.3439556338946943</v>
      </c>
      <c r="X25" s="328">
        <f>V25*101.5%</f>
        <v>6714321.425</v>
      </c>
      <c r="Y25" s="330">
        <f t="shared" si="3"/>
        <v>1.4999999999999858</v>
      </c>
      <c r="Z25" s="329">
        <f>X25*101.5%</f>
        <v>6815036.246374999</v>
      </c>
      <c r="AA25" s="330">
        <f t="shared" si="3"/>
        <v>1.4999999999999858</v>
      </c>
      <c r="AB25" s="329">
        <f>Z25*101.5%</f>
        <v>6917261.790070623</v>
      </c>
      <c r="AC25" s="330">
        <f t="shared" si="3"/>
        <v>1.4999999999999858</v>
      </c>
      <c r="AD25" s="329">
        <f>AB25*101.5%</f>
        <v>7021020.716921682</v>
      </c>
      <c r="AE25" s="330">
        <f t="shared" si="3"/>
        <v>1.4999999999999858</v>
      </c>
    </row>
    <row r="26" spans="1:31" ht="12.75">
      <c r="A26" s="104"/>
      <c r="B26" s="75"/>
      <c r="C26" s="105" t="s">
        <v>24</v>
      </c>
      <c r="D26" s="106" t="s">
        <v>25</v>
      </c>
      <c r="E26" s="80">
        <v>2519330.04</v>
      </c>
      <c r="F26" s="81">
        <v>2945112.06</v>
      </c>
      <c r="G26" s="81">
        <v>3149756.09</v>
      </c>
      <c r="H26" s="83">
        <v>5669186.75</v>
      </c>
      <c r="I26" s="82">
        <f t="shared" si="1"/>
        <v>79.98811933402757</v>
      </c>
      <c r="J26" s="83">
        <v>3316517.54</v>
      </c>
      <c r="K26" s="84">
        <f t="shared" si="2"/>
        <v>-41.499236376363854</v>
      </c>
      <c r="L26" s="85">
        <v>3592836</v>
      </c>
      <c r="M26" s="259">
        <f t="shared" si="3"/>
        <v>8.33158446072926</v>
      </c>
      <c r="N26" s="83">
        <f>L26*101.5%</f>
        <v>3646728.5399999996</v>
      </c>
      <c r="O26" s="259">
        <f t="shared" si="3"/>
        <v>1.4999999999999858</v>
      </c>
      <c r="P26" s="268">
        <f>N26*101.5%</f>
        <v>3701429.4680999992</v>
      </c>
      <c r="Q26" s="259">
        <f t="shared" si="3"/>
        <v>1.4999999999999858</v>
      </c>
      <c r="R26" s="268">
        <f>P26*101.5%</f>
        <v>3756950.910121499</v>
      </c>
      <c r="S26" s="259">
        <f t="shared" si="3"/>
        <v>1.4999999999999858</v>
      </c>
      <c r="T26" s="83">
        <f>R26*101.5%</f>
        <v>3813305.1737733213</v>
      </c>
      <c r="U26" s="259">
        <f t="shared" si="3"/>
        <v>1.4999999999999858</v>
      </c>
      <c r="V26" s="83">
        <f>T26*101.5%</f>
        <v>3870504.7513799206</v>
      </c>
      <c r="W26" s="259">
        <f t="shared" si="3"/>
        <v>1.4999999999999858</v>
      </c>
      <c r="X26" s="85">
        <f>V26*101.5%</f>
        <v>3928562.322650619</v>
      </c>
      <c r="Y26" s="259">
        <f t="shared" si="3"/>
        <v>1.4999999999999858</v>
      </c>
      <c r="Z26" s="268">
        <f>X26*101.5%</f>
        <v>3987490.757490378</v>
      </c>
      <c r="AA26" s="259">
        <f t="shared" si="3"/>
        <v>1.4999999999999858</v>
      </c>
      <c r="AB26" s="268">
        <f>Z26*101.5%</f>
        <v>4047303.118852733</v>
      </c>
      <c r="AC26" s="259">
        <f t="shared" si="3"/>
        <v>1.4999999999999858</v>
      </c>
      <c r="AD26" s="268">
        <f>AB26*101.5%</f>
        <v>4108012.665635524</v>
      </c>
      <c r="AE26" s="259">
        <f t="shared" si="3"/>
        <v>1.4999999999999858</v>
      </c>
    </row>
    <row r="27" spans="1:31" ht="12.75">
      <c r="A27" s="104"/>
      <c r="B27" s="75"/>
      <c r="C27" s="107"/>
      <c r="D27" s="108" t="s">
        <v>71</v>
      </c>
      <c r="E27" s="80">
        <v>1021142.66</v>
      </c>
      <c r="F27" s="81">
        <v>1100136.81</v>
      </c>
      <c r="G27" s="81">
        <v>1171160.15</v>
      </c>
      <c r="H27" s="83">
        <v>1213454.65</v>
      </c>
      <c r="I27" s="82">
        <f t="shared" si="1"/>
        <v>3.611333599422764</v>
      </c>
      <c r="J27" s="83">
        <v>1323783.85</v>
      </c>
      <c r="K27" s="84">
        <f t="shared" si="2"/>
        <v>9.092156843273898</v>
      </c>
      <c r="L27" s="85">
        <v>1430363</v>
      </c>
      <c r="M27" s="259">
        <f t="shared" si="3"/>
        <v>8.051099127701235</v>
      </c>
      <c r="N27" s="83">
        <f>L27*101.5%</f>
        <v>1451818.4449999998</v>
      </c>
      <c r="O27" s="259">
        <f t="shared" si="3"/>
        <v>1.4999999999999858</v>
      </c>
      <c r="P27" s="268">
        <f>N27*101.5%</f>
        <v>1473595.7216749997</v>
      </c>
      <c r="Q27" s="259">
        <f t="shared" si="3"/>
        <v>1.4999999999999858</v>
      </c>
      <c r="R27" s="268">
        <f>P27*101.5%</f>
        <v>1495699.6575001245</v>
      </c>
      <c r="S27" s="259">
        <f t="shared" si="3"/>
        <v>1.4999999999999858</v>
      </c>
      <c r="T27" s="83">
        <f>R27*101.5%</f>
        <v>1518135.1523626263</v>
      </c>
      <c r="U27" s="259">
        <f t="shared" si="3"/>
        <v>1.4999999999999858</v>
      </c>
      <c r="V27" s="83">
        <f>T27*101.5%</f>
        <v>1540907.1796480655</v>
      </c>
      <c r="W27" s="259">
        <f t="shared" si="3"/>
        <v>1.4999999999999858</v>
      </c>
      <c r="X27" s="85">
        <f>V27*101.5%</f>
        <v>1564020.7873427863</v>
      </c>
      <c r="Y27" s="259">
        <f t="shared" si="3"/>
        <v>1.4999999999999858</v>
      </c>
      <c r="Z27" s="268">
        <f>X27*101.5%</f>
        <v>1587481.099152928</v>
      </c>
      <c r="AA27" s="259">
        <f t="shared" si="3"/>
        <v>1.4999999999999858</v>
      </c>
      <c r="AB27" s="268">
        <f>Z27*101.5%</f>
        <v>1611293.3156402218</v>
      </c>
      <c r="AC27" s="259">
        <f t="shared" si="3"/>
        <v>1.4999999999999858</v>
      </c>
      <c r="AD27" s="268">
        <f>AB27*101.5%</f>
        <v>1635462.715374825</v>
      </c>
      <c r="AE27" s="259">
        <f t="shared" si="3"/>
        <v>1.4999999999999858</v>
      </c>
    </row>
    <row r="28" spans="1:31" ht="12.75">
      <c r="A28" s="104"/>
      <c r="B28" s="75"/>
      <c r="C28" s="107"/>
      <c r="D28" s="109" t="s">
        <v>26</v>
      </c>
      <c r="E28" s="80">
        <v>62300</v>
      </c>
      <c r="F28" s="81">
        <v>66959.68</v>
      </c>
      <c r="G28" s="81">
        <v>105966.35</v>
      </c>
      <c r="H28" s="83">
        <v>124358.32</v>
      </c>
      <c r="I28" s="82">
        <v>0</v>
      </c>
      <c r="J28" s="83">
        <v>10832.57</v>
      </c>
      <c r="K28" s="84">
        <v>0</v>
      </c>
      <c r="L28" s="85"/>
      <c r="M28" s="259"/>
      <c r="N28" s="83">
        <v>0</v>
      </c>
      <c r="O28" s="259"/>
      <c r="P28" s="268">
        <v>0</v>
      </c>
      <c r="Q28" s="259"/>
      <c r="R28" s="268">
        <f>P28*101.5%</f>
        <v>0</v>
      </c>
      <c r="S28" s="259"/>
      <c r="T28" s="83"/>
      <c r="U28" s="259"/>
      <c r="V28" s="83">
        <v>0</v>
      </c>
      <c r="W28" s="259"/>
      <c r="X28" s="85">
        <v>0</v>
      </c>
      <c r="Y28" s="259"/>
      <c r="Z28" s="268">
        <v>0</v>
      </c>
      <c r="AA28" s="259"/>
      <c r="AB28" s="268">
        <v>0</v>
      </c>
      <c r="AC28" s="259"/>
      <c r="AD28" s="268">
        <v>0</v>
      </c>
      <c r="AE28" s="259"/>
    </row>
    <row r="29" spans="3:31" ht="12.75">
      <c r="C29" s="88" t="s">
        <v>147</v>
      </c>
      <c r="D29" s="89"/>
      <c r="E29" s="80">
        <v>3385053.13</v>
      </c>
      <c r="F29" s="81">
        <v>3541470.66</v>
      </c>
      <c r="G29" s="81">
        <v>3952698.14</v>
      </c>
      <c r="H29" s="83">
        <v>4319145.95</v>
      </c>
      <c r="I29" s="82">
        <f aca="true" t="shared" si="4" ref="I29:I34">H29/G29*100-100</f>
        <v>9.270827091289107</v>
      </c>
      <c r="J29" s="83">
        <v>4650638.66</v>
      </c>
      <c r="K29" s="84">
        <f aca="true" t="shared" si="5" ref="K29:K34">J29/H29*100-100</f>
        <v>7.674959675766459</v>
      </c>
      <c r="L29" s="85">
        <v>5080774</v>
      </c>
      <c r="M29" s="259">
        <f aca="true" t="shared" si="6" ref="M29:AE34">L29/J29*100-100</f>
        <v>9.24895205683427</v>
      </c>
      <c r="N29" s="83">
        <v>5080774</v>
      </c>
      <c r="O29" s="259">
        <f t="shared" si="6"/>
        <v>0</v>
      </c>
      <c r="P29" s="268">
        <v>5080774</v>
      </c>
      <c r="Q29" s="259">
        <f t="shared" si="6"/>
        <v>0</v>
      </c>
      <c r="R29" s="268">
        <v>5080774</v>
      </c>
      <c r="S29" s="259">
        <f t="shared" si="6"/>
        <v>0</v>
      </c>
      <c r="T29" s="83">
        <v>5080774</v>
      </c>
      <c r="U29" s="259">
        <f t="shared" si="6"/>
        <v>0</v>
      </c>
      <c r="V29" s="83">
        <v>5080774</v>
      </c>
      <c r="W29" s="259">
        <f t="shared" si="6"/>
        <v>0</v>
      </c>
      <c r="X29" s="85">
        <v>0</v>
      </c>
      <c r="Y29" s="259">
        <f t="shared" si="6"/>
        <v>-100</v>
      </c>
      <c r="Z29" s="268"/>
      <c r="AA29" s="259" t="e">
        <f t="shared" si="6"/>
        <v>#DIV/0!</v>
      </c>
      <c r="AB29" s="268"/>
      <c r="AC29" s="259" t="e">
        <f t="shared" si="6"/>
        <v>#DIV/0!</v>
      </c>
      <c r="AD29" s="268"/>
      <c r="AE29" s="259" t="e">
        <f t="shared" si="6"/>
        <v>#DIV/0!</v>
      </c>
    </row>
    <row r="30" spans="1:31" ht="12.75">
      <c r="A30" s="337" t="s">
        <v>50</v>
      </c>
      <c r="B30" s="334">
        <v>801</v>
      </c>
      <c r="C30" s="338" t="s">
        <v>150</v>
      </c>
      <c r="D30" s="339"/>
      <c r="E30" s="323"/>
      <c r="F30" s="324"/>
      <c r="G30" s="324"/>
      <c r="H30" s="325">
        <v>43296.86</v>
      </c>
      <c r="I30" s="326" t="e">
        <f t="shared" si="4"/>
        <v>#DIV/0!</v>
      </c>
      <c r="J30" s="325">
        <v>81094.08</v>
      </c>
      <c r="K30" s="327">
        <f t="shared" si="5"/>
        <v>87.29783175962413</v>
      </c>
      <c r="L30" s="328">
        <v>170530</v>
      </c>
      <c r="M30" s="330">
        <f t="shared" si="6"/>
        <v>110.28662018238569</v>
      </c>
      <c r="N30" s="325">
        <v>170750</v>
      </c>
      <c r="O30" s="330">
        <f t="shared" si="6"/>
        <v>0.12900955843547024</v>
      </c>
      <c r="P30" s="329">
        <f>N30*101.5%</f>
        <v>173311.24999999997</v>
      </c>
      <c r="Q30" s="330">
        <f t="shared" si="6"/>
        <v>1.4999999999999858</v>
      </c>
      <c r="R30" s="329">
        <f>P30*101.5%</f>
        <v>175910.91874999995</v>
      </c>
      <c r="S30" s="330">
        <f t="shared" si="6"/>
        <v>1.4999999999999858</v>
      </c>
      <c r="T30" s="329">
        <f>R30*101.5%</f>
        <v>178549.58253124994</v>
      </c>
      <c r="U30" s="330">
        <f t="shared" si="6"/>
        <v>1.4999999999999858</v>
      </c>
      <c r="V30" s="329">
        <f>T30*101.5%</f>
        <v>181227.82626921867</v>
      </c>
      <c r="W30" s="330">
        <f t="shared" si="6"/>
        <v>1.4999999999999858</v>
      </c>
      <c r="X30" s="329">
        <f>V30*101.5%</f>
        <v>183946.24366325693</v>
      </c>
      <c r="Y30" s="330">
        <f t="shared" si="6"/>
        <v>1.4999999999999858</v>
      </c>
      <c r="Z30" s="329">
        <f>X30*101.5%</f>
        <v>186705.43731820578</v>
      </c>
      <c r="AA30" s="330">
        <f t="shared" si="6"/>
        <v>1.4999999999999858</v>
      </c>
      <c r="AB30" s="329">
        <f>Z30*101.5%</f>
        <v>189506.01887797884</v>
      </c>
      <c r="AC30" s="330">
        <f t="shared" si="6"/>
        <v>1.4999999999999858</v>
      </c>
      <c r="AD30" s="329">
        <f>AB30*101.5%</f>
        <v>192348.60916114852</v>
      </c>
      <c r="AE30" s="330">
        <f t="shared" si="6"/>
        <v>1.4999999999999858</v>
      </c>
    </row>
    <row r="31" spans="3:31" ht="12.75">
      <c r="C31" s="88" t="s">
        <v>138</v>
      </c>
      <c r="D31" s="89"/>
      <c r="E31" s="80"/>
      <c r="F31" s="81">
        <v>0</v>
      </c>
      <c r="G31" s="81">
        <v>0</v>
      </c>
      <c r="H31" s="83">
        <v>26211.93</v>
      </c>
      <c r="I31" s="82" t="e">
        <f t="shared" si="4"/>
        <v>#DIV/0!</v>
      </c>
      <c r="J31" s="83">
        <v>4210.95</v>
      </c>
      <c r="K31" s="84">
        <f t="shared" si="5"/>
        <v>-83.93498685522204</v>
      </c>
      <c r="L31" s="85">
        <v>19607</v>
      </c>
      <c r="M31" s="259">
        <f t="shared" si="6"/>
        <v>365.61939704817206</v>
      </c>
      <c r="N31" s="83">
        <v>19607</v>
      </c>
      <c r="O31" s="259">
        <f t="shared" si="6"/>
        <v>0</v>
      </c>
      <c r="P31" s="268">
        <v>19607</v>
      </c>
      <c r="Q31" s="259">
        <f t="shared" si="6"/>
        <v>0</v>
      </c>
      <c r="R31" s="268">
        <v>19607</v>
      </c>
      <c r="S31" s="259">
        <f t="shared" si="6"/>
        <v>0</v>
      </c>
      <c r="T31" s="83">
        <v>19607</v>
      </c>
      <c r="U31" s="259">
        <f t="shared" si="6"/>
        <v>0</v>
      </c>
      <c r="V31" s="83">
        <v>19607</v>
      </c>
      <c r="W31" s="259">
        <f t="shared" si="6"/>
        <v>0</v>
      </c>
      <c r="X31" s="85">
        <v>0</v>
      </c>
      <c r="Y31" s="259">
        <f t="shared" si="6"/>
        <v>-100</v>
      </c>
      <c r="Z31" s="268"/>
      <c r="AA31" s="259" t="e">
        <f t="shared" si="6"/>
        <v>#DIV/0!</v>
      </c>
      <c r="AB31" s="268"/>
      <c r="AC31" s="259" t="e">
        <f t="shared" si="6"/>
        <v>#DIV/0!</v>
      </c>
      <c r="AD31" s="268"/>
      <c r="AE31" s="259" t="e">
        <f t="shared" si="6"/>
        <v>#DIV/0!</v>
      </c>
    </row>
    <row r="32" spans="1:31" ht="12.75">
      <c r="A32" s="337" t="s">
        <v>51</v>
      </c>
      <c r="B32" s="334">
        <v>851</v>
      </c>
      <c r="C32" s="338" t="s">
        <v>151</v>
      </c>
      <c r="D32" s="339"/>
      <c r="E32" s="323">
        <v>56560.01</v>
      </c>
      <c r="F32" s="324">
        <v>64714.86</v>
      </c>
      <c r="G32" s="324">
        <v>64734.13</v>
      </c>
      <c r="H32" s="325">
        <v>63084.52</v>
      </c>
      <c r="I32" s="326">
        <f t="shared" si="4"/>
        <v>-2.548284807411477</v>
      </c>
      <c r="J32" s="325">
        <v>70643.86</v>
      </c>
      <c r="K32" s="327">
        <f t="shared" si="5"/>
        <v>11.982876306263421</v>
      </c>
      <c r="L32" s="328">
        <v>68468</v>
      </c>
      <c r="M32" s="330">
        <f t="shared" si="6"/>
        <v>-3.0800412095262004</v>
      </c>
      <c r="N32" s="325">
        <v>64450</v>
      </c>
      <c r="O32" s="330">
        <f t="shared" si="6"/>
        <v>-5.8684348892913505</v>
      </c>
      <c r="P32" s="329">
        <f>N32*101.5%</f>
        <v>65416.74999999999</v>
      </c>
      <c r="Q32" s="330">
        <f t="shared" si="6"/>
        <v>1.4999999999999858</v>
      </c>
      <c r="R32" s="329">
        <f>P32*101.5%</f>
        <v>66398.00124999999</v>
      </c>
      <c r="S32" s="330">
        <f t="shared" si="6"/>
        <v>1.4999999999999858</v>
      </c>
      <c r="T32" s="329">
        <f>R32*101.5%</f>
        <v>67393.97126874999</v>
      </c>
      <c r="U32" s="330">
        <f t="shared" si="6"/>
        <v>1.4999999999999858</v>
      </c>
      <c r="V32" s="329">
        <f>T32*101.5%</f>
        <v>68404.88083778122</v>
      </c>
      <c r="W32" s="330">
        <f t="shared" si="6"/>
        <v>1.4999999999999858</v>
      </c>
      <c r="X32" s="329">
        <f>V32*101.5%</f>
        <v>69430.95405034794</v>
      </c>
      <c r="Y32" s="330">
        <f t="shared" si="6"/>
        <v>1.4999999999999858</v>
      </c>
      <c r="Z32" s="329">
        <f>X32*101.5%</f>
        <v>70472.41836110315</v>
      </c>
      <c r="AA32" s="330">
        <f t="shared" si="6"/>
        <v>1.4999999999999858</v>
      </c>
      <c r="AB32" s="329">
        <f>Z32*101.5%</f>
        <v>71529.50463651969</v>
      </c>
      <c r="AC32" s="330">
        <f t="shared" si="6"/>
        <v>1.4999999999999858</v>
      </c>
      <c r="AD32" s="329">
        <f>AB32*101.5%</f>
        <v>72602.44720606747</v>
      </c>
      <c r="AE32" s="330">
        <f t="shared" si="6"/>
        <v>1.4999999999999858</v>
      </c>
    </row>
    <row r="33" spans="3:31" ht="12.75">
      <c r="C33" s="88" t="s">
        <v>138</v>
      </c>
      <c r="D33" s="89"/>
      <c r="E33" s="80">
        <v>21658.42</v>
      </c>
      <c r="F33" s="81">
        <v>23360</v>
      </c>
      <c r="G33" s="81">
        <v>24280</v>
      </c>
      <c r="H33" s="83">
        <v>20640</v>
      </c>
      <c r="I33" s="82">
        <f t="shared" si="4"/>
        <v>-14.991762767710043</v>
      </c>
      <c r="J33" s="83">
        <v>16440</v>
      </c>
      <c r="K33" s="84">
        <f t="shared" si="5"/>
        <v>-20.34883720930233</v>
      </c>
      <c r="L33" s="85">
        <v>20760</v>
      </c>
      <c r="M33" s="259">
        <f t="shared" si="6"/>
        <v>26.27737226277371</v>
      </c>
      <c r="N33" s="83">
        <v>20760</v>
      </c>
      <c r="O33" s="259">
        <f t="shared" si="6"/>
        <v>0</v>
      </c>
      <c r="P33" s="268">
        <v>20760</v>
      </c>
      <c r="Q33" s="259">
        <f t="shared" si="6"/>
        <v>0</v>
      </c>
      <c r="R33" s="268">
        <v>20760</v>
      </c>
      <c r="S33" s="259">
        <f t="shared" si="6"/>
        <v>0</v>
      </c>
      <c r="T33" s="83">
        <v>20760</v>
      </c>
      <c r="U33" s="259">
        <f t="shared" si="6"/>
        <v>0</v>
      </c>
      <c r="V33" s="83">
        <v>20760</v>
      </c>
      <c r="W33" s="259">
        <f t="shared" si="6"/>
        <v>0</v>
      </c>
      <c r="X33" s="85">
        <v>0</v>
      </c>
      <c r="Y33" s="259">
        <f t="shared" si="6"/>
        <v>-100</v>
      </c>
      <c r="Z33" s="268"/>
      <c r="AA33" s="259" t="e">
        <f t="shared" si="6"/>
        <v>#DIV/0!</v>
      </c>
      <c r="AB33" s="268"/>
      <c r="AC33" s="259" t="e">
        <f t="shared" si="6"/>
        <v>#DIV/0!</v>
      </c>
      <c r="AD33" s="268"/>
      <c r="AE33" s="259" t="e">
        <f t="shared" si="6"/>
        <v>#DIV/0!</v>
      </c>
    </row>
    <row r="34" spans="1:31" ht="12.75">
      <c r="A34" s="333" t="s">
        <v>61</v>
      </c>
      <c r="B34" s="334">
        <v>852</v>
      </c>
      <c r="C34" s="335" t="s">
        <v>70</v>
      </c>
      <c r="D34" s="336"/>
      <c r="E34" s="323">
        <v>367429.34</v>
      </c>
      <c r="F34" s="324">
        <v>353598.31</v>
      </c>
      <c r="G34" s="324">
        <v>409471.66</v>
      </c>
      <c r="H34" s="325">
        <v>435807.16</v>
      </c>
      <c r="I34" s="326">
        <f t="shared" si="4"/>
        <v>6.431580637351075</v>
      </c>
      <c r="J34" s="325">
        <v>463283.98</v>
      </c>
      <c r="K34" s="327">
        <f t="shared" si="5"/>
        <v>6.304811513422592</v>
      </c>
      <c r="L34" s="328">
        <v>500664</v>
      </c>
      <c r="M34" s="330">
        <f t="shared" si="6"/>
        <v>8.068489655092321</v>
      </c>
      <c r="N34" s="325">
        <f>L34*101.5%</f>
        <v>508173.95999999996</v>
      </c>
      <c r="O34" s="330">
        <f t="shared" si="6"/>
        <v>1.4999999999999858</v>
      </c>
      <c r="P34" s="329">
        <f>N34*101.5%</f>
        <v>515796.5693999999</v>
      </c>
      <c r="Q34" s="330">
        <f t="shared" si="6"/>
        <v>1.4999999999999858</v>
      </c>
      <c r="R34" s="329">
        <f>P34*101.5%</f>
        <v>523533.5179409999</v>
      </c>
      <c r="S34" s="330">
        <f t="shared" si="6"/>
        <v>1.4999999999999858</v>
      </c>
      <c r="T34" s="325">
        <f>R34*101.5%</f>
        <v>531386.5207101149</v>
      </c>
      <c r="U34" s="330">
        <f t="shared" si="6"/>
        <v>1.4999999999999858</v>
      </c>
      <c r="V34" s="325">
        <f>T34*101.5%</f>
        <v>539357.3185207666</v>
      </c>
      <c r="W34" s="330">
        <f t="shared" si="6"/>
        <v>1.4999999999999858</v>
      </c>
      <c r="X34" s="328">
        <f>V34*101.5%</f>
        <v>547447.678298578</v>
      </c>
      <c r="Y34" s="330">
        <f t="shared" si="6"/>
        <v>1.4999999999999858</v>
      </c>
      <c r="Z34" s="329">
        <f>X34*101.5%</f>
        <v>555659.3934730566</v>
      </c>
      <c r="AA34" s="330">
        <f t="shared" si="6"/>
        <v>1.4999999999999858</v>
      </c>
      <c r="AB34" s="329">
        <f>Z34*101.5%</f>
        <v>563994.2843751524</v>
      </c>
      <c r="AC34" s="330">
        <f t="shared" si="6"/>
        <v>1.4999999999999858</v>
      </c>
      <c r="AD34" s="329">
        <f>AB34*101.5%</f>
        <v>572454.1986407797</v>
      </c>
      <c r="AE34" s="330">
        <f t="shared" si="6"/>
        <v>1.4999999999999858</v>
      </c>
    </row>
    <row r="35" spans="1:31" ht="12.75">
      <c r="A35" s="92"/>
      <c r="B35" s="93"/>
      <c r="C35" s="94" t="s">
        <v>91</v>
      </c>
      <c r="D35" s="94"/>
      <c r="E35" s="95">
        <v>0</v>
      </c>
      <c r="F35" s="96"/>
      <c r="G35" s="83">
        <v>0</v>
      </c>
      <c r="H35" s="83">
        <v>4157.76</v>
      </c>
      <c r="I35" s="97"/>
      <c r="J35" s="83"/>
      <c r="K35" s="98"/>
      <c r="L35" s="85"/>
      <c r="M35" s="101"/>
      <c r="N35" s="83"/>
      <c r="O35" s="101"/>
      <c r="P35" s="268"/>
      <c r="Q35" s="101"/>
      <c r="R35" s="268"/>
      <c r="S35" s="101"/>
      <c r="T35" s="83"/>
      <c r="U35" s="101"/>
      <c r="V35" s="83"/>
      <c r="W35" s="101"/>
      <c r="X35" s="85"/>
      <c r="Y35" s="101"/>
      <c r="Z35" s="268"/>
      <c r="AA35" s="101"/>
      <c r="AB35" s="268"/>
      <c r="AC35" s="101"/>
      <c r="AD35" s="268"/>
      <c r="AE35" s="101"/>
    </row>
    <row r="36" spans="3:31" ht="12.75">
      <c r="C36" s="88" t="s">
        <v>138</v>
      </c>
      <c r="D36" s="89"/>
      <c r="E36" s="80">
        <v>123666.76</v>
      </c>
      <c r="F36" s="81">
        <v>127079.32</v>
      </c>
      <c r="G36" s="81">
        <v>146663.69</v>
      </c>
      <c r="H36" s="83">
        <v>154438.48</v>
      </c>
      <c r="I36" s="82">
        <f>H36/G36*100-100</f>
        <v>5.301100770067919</v>
      </c>
      <c r="J36" s="83">
        <v>168843.08</v>
      </c>
      <c r="K36" s="84">
        <f aca="true" t="shared" si="7" ref="K36:K42">J36/H36*100-100</f>
        <v>9.327079624197282</v>
      </c>
      <c r="L36" s="85">
        <v>174955</v>
      </c>
      <c r="M36" s="259">
        <f>L36/J36*100-100</f>
        <v>3.6198818453205206</v>
      </c>
      <c r="N36" s="83">
        <v>174955</v>
      </c>
      <c r="O36" s="259">
        <f>N36/L36*100-100</f>
        <v>0</v>
      </c>
      <c r="P36" s="83">
        <v>174955</v>
      </c>
      <c r="Q36" s="259">
        <f>P36/N36*100-100</f>
        <v>0</v>
      </c>
      <c r="R36" s="268">
        <v>174955</v>
      </c>
      <c r="S36" s="259">
        <f>R36/P36*100-100</f>
        <v>0</v>
      </c>
      <c r="T36" s="83">
        <v>174955</v>
      </c>
      <c r="U36" s="259">
        <f>T36/R36*100-100</f>
        <v>0</v>
      </c>
      <c r="V36" s="83">
        <v>174955</v>
      </c>
      <c r="W36" s="259">
        <f>V36/T36*100-100</f>
        <v>0</v>
      </c>
      <c r="X36" s="85">
        <v>0</v>
      </c>
      <c r="Y36" s="259">
        <f>X36/V36*100-100</f>
        <v>-100</v>
      </c>
      <c r="Z36" s="268"/>
      <c r="AA36" s="259" t="e">
        <f>Z36/X36*100-100</f>
        <v>#DIV/0!</v>
      </c>
      <c r="AB36" s="268"/>
      <c r="AC36" s="259" t="e">
        <f>AB36/Z36*100-100</f>
        <v>#DIV/0!</v>
      </c>
      <c r="AD36" s="268"/>
      <c r="AE36" s="259" t="e">
        <f>AD36/AB36*100-100</f>
        <v>#DIV/0!</v>
      </c>
    </row>
    <row r="37" spans="1:31" ht="12.75">
      <c r="A37" s="333" t="s">
        <v>62</v>
      </c>
      <c r="B37" s="334">
        <v>854</v>
      </c>
      <c r="C37" s="338" t="s">
        <v>64</v>
      </c>
      <c r="D37" s="339"/>
      <c r="E37" s="323">
        <v>406998.2</v>
      </c>
      <c r="F37" s="324">
        <v>400886.47</v>
      </c>
      <c r="G37" s="324">
        <v>331181.58</v>
      </c>
      <c r="H37" s="325">
        <v>325079.16</v>
      </c>
      <c r="I37" s="326">
        <f>H37/G37*100-100</f>
        <v>-1.8426205950222396</v>
      </c>
      <c r="J37" s="325">
        <v>362203.61</v>
      </c>
      <c r="K37" s="327">
        <f t="shared" si="7"/>
        <v>11.420126100977996</v>
      </c>
      <c r="L37" s="328">
        <v>250923</v>
      </c>
      <c r="M37" s="330">
        <f>L37/J37*100-100</f>
        <v>-30.723219462114145</v>
      </c>
      <c r="N37" s="325">
        <v>251961</v>
      </c>
      <c r="O37" s="330">
        <f>N37/L37*100-100</f>
        <v>0.4136727203165833</v>
      </c>
      <c r="P37" s="329">
        <f>N37*101.5%</f>
        <v>255740.41499999998</v>
      </c>
      <c r="Q37" s="330">
        <f>P37/N37*100-100</f>
        <v>1.4999999999999858</v>
      </c>
      <c r="R37" s="329">
        <f>P37*101.5%</f>
        <v>259576.52122499995</v>
      </c>
      <c r="S37" s="330">
        <f>R37/P37*100-100</f>
        <v>1.4999999999999858</v>
      </c>
      <c r="T37" s="325">
        <f>R37*101.5%</f>
        <v>263470.16904337495</v>
      </c>
      <c r="U37" s="330">
        <f>T37/R37*100-100</f>
        <v>1.4999999999999858</v>
      </c>
      <c r="V37" s="325">
        <f>T37*101.5%</f>
        <v>267422.22157902556</v>
      </c>
      <c r="W37" s="330">
        <f>V37/T37*100-100</f>
        <v>1.4999999999999858</v>
      </c>
      <c r="X37" s="328">
        <f>V37*101.5%</f>
        <v>271433.5549027109</v>
      </c>
      <c r="Y37" s="330">
        <f>X37/V37*100-100</f>
        <v>1.4999999999999858</v>
      </c>
      <c r="Z37" s="329">
        <f>X37*101.5%</f>
        <v>275505.0582262515</v>
      </c>
      <c r="AA37" s="330">
        <f>Z37/X37*100-100</f>
        <v>1.4999999999999858</v>
      </c>
      <c r="AB37" s="329">
        <f>Z37*101.5%</f>
        <v>279637.63409964525</v>
      </c>
      <c r="AC37" s="330">
        <f>AB37/Z37*100-100</f>
        <v>1.4999999999999858</v>
      </c>
      <c r="AD37" s="329">
        <f>AB37*101.5%</f>
        <v>283832.1986111399</v>
      </c>
      <c r="AE37" s="330">
        <f>AD37/AB37*100-100</f>
        <v>1.4999999999999858</v>
      </c>
    </row>
    <row r="38" spans="3:31" ht="12.75">
      <c r="C38" s="88" t="s">
        <v>138</v>
      </c>
      <c r="D38" s="89"/>
      <c r="E38" s="80">
        <v>211616.08</v>
      </c>
      <c r="F38" s="81">
        <v>205482.49</v>
      </c>
      <c r="G38" s="81">
        <v>136600.17</v>
      </c>
      <c r="H38" s="83">
        <v>157891.74</v>
      </c>
      <c r="I38" s="82">
        <f>H38/G38*100-100</f>
        <v>15.58678148057939</v>
      </c>
      <c r="J38" s="83">
        <v>172112.55</v>
      </c>
      <c r="K38" s="84">
        <f t="shared" si="7"/>
        <v>9.006683946861301</v>
      </c>
      <c r="L38" s="85">
        <v>181745</v>
      </c>
      <c r="M38" s="259">
        <f>L38/J38*100-100</f>
        <v>5.596599434497946</v>
      </c>
      <c r="N38" s="83">
        <v>181745</v>
      </c>
      <c r="O38" s="259">
        <f>N38/L38*100-100</f>
        <v>0</v>
      </c>
      <c r="P38" s="268">
        <v>181745</v>
      </c>
      <c r="Q38" s="259">
        <f>P38/N38*100-100</f>
        <v>0</v>
      </c>
      <c r="R38" s="268">
        <v>181745</v>
      </c>
      <c r="S38" s="259">
        <f>R38/P38*100-100</f>
        <v>0</v>
      </c>
      <c r="T38" s="83">
        <v>181745</v>
      </c>
      <c r="U38" s="259">
        <f>T38/R38*100-100</f>
        <v>0</v>
      </c>
      <c r="V38" s="83">
        <v>181745</v>
      </c>
      <c r="W38" s="259">
        <f>V38/T38*100-100</f>
        <v>0</v>
      </c>
      <c r="X38" s="85">
        <v>0</v>
      </c>
      <c r="Y38" s="259">
        <f>X38/V38*100-100</f>
        <v>-100</v>
      </c>
      <c r="Z38" s="268"/>
      <c r="AA38" s="259" t="e">
        <f>Z38/X38*100-100</f>
        <v>#DIV/0!</v>
      </c>
      <c r="AB38" s="268"/>
      <c r="AC38" s="259" t="e">
        <f>AB38/Z38*100-100</f>
        <v>#DIV/0!</v>
      </c>
      <c r="AD38" s="268"/>
      <c r="AE38" s="259" t="e">
        <f>AD38/AB38*100-100</f>
        <v>#DIV/0!</v>
      </c>
    </row>
    <row r="39" spans="1:31" ht="12.75">
      <c r="A39" s="321" t="s">
        <v>63</v>
      </c>
      <c r="B39" s="322">
        <v>900</v>
      </c>
      <c r="C39" s="340" t="s">
        <v>30</v>
      </c>
      <c r="D39" s="332"/>
      <c r="E39" s="323">
        <v>241879.93</v>
      </c>
      <c r="F39" s="324">
        <v>279279.64</v>
      </c>
      <c r="G39" s="324">
        <v>267393.54</v>
      </c>
      <c r="H39" s="325">
        <v>318995.72</v>
      </c>
      <c r="I39" s="326">
        <f>H39/G39*100-100</f>
        <v>19.298214908258444</v>
      </c>
      <c r="J39" s="325">
        <v>423209.62</v>
      </c>
      <c r="K39" s="327">
        <f t="shared" si="7"/>
        <v>32.66937249189425</v>
      </c>
      <c r="L39" s="328">
        <v>398508</v>
      </c>
      <c r="M39" s="330">
        <f>L39/J39*100-100</f>
        <v>-5.836734051555823</v>
      </c>
      <c r="N39" s="325">
        <f>L39*101.5%</f>
        <v>404485.61999999994</v>
      </c>
      <c r="O39" s="330">
        <f>N39/L39*100-100</f>
        <v>1.4999999999999858</v>
      </c>
      <c r="P39" s="329">
        <f>N39*101.5%</f>
        <v>410552.9042999999</v>
      </c>
      <c r="Q39" s="330">
        <f>P39/N39*100-100</f>
        <v>1.4999999999999858</v>
      </c>
      <c r="R39" s="329">
        <f>P39*101.5%</f>
        <v>416711.1978644998</v>
      </c>
      <c r="S39" s="330">
        <f>R39/P39*100-100</f>
        <v>1.4999999999999858</v>
      </c>
      <c r="T39" s="325">
        <f>R39*101.5%</f>
        <v>422961.8658324673</v>
      </c>
      <c r="U39" s="330">
        <f>T39/R39*100-100</f>
        <v>1.4999999999999858</v>
      </c>
      <c r="V39" s="325">
        <f>T39*101.5%</f>
        <v>429306.2938199542</v>
      </c>
      <c r="W39" s="330">
        <f>V39/T39*100-100</f>
        <v>1.4999999999999858</v>
      </c>
      <c r="X39" s="328">
        <f>V39*101.5%</f>
        <v>435745.88822725345</v>
      </c>
      <c r="Y39" s="330">
        <f>X39/V39*100-100</f>
        <v>1.4999999999999858</v>
      </c>
      <c r="Z39" s="329">
        <f>X39*101.5%</f>
        <v>442282.0765506622</v>
      </c>
      <c r="AA39" s="330">
        <f>Z39/X39*100-100</f>
        <v>1.4999999999999858</v>
      </c>
      <c r="AB39" s="329">
        <f>Z39*101.5%</f>
        <v>448916.3076989221</v>
      </c>
      <c r="AC39" s="330">
        <f>AB39/Z39*100-100</f>
        <v>1.4999999999999858</v>
      </c>
      <c r="AD39" s="329">
        <f>AB39*101.5%</f>
        <v>455650.0523144059</v>
      </c>
      <c r="AE39" s="330">
        <f>AD39/AB39*100-100</f>
        <v>1.4999999999999858</v>
      </c>
    </row>
    <row r="40" spans="1:31" ht="12.75">
      <c r="A40" s="86"/>
      <c r="B40" s="87"/>
      <c r="C40" s="113" t="s">
        <v>31</v>
      </c>
      <c r="D40" s="89"/>
      <c r="E40" s="80">
        <v>2800</v>
      </c>
      <c r="F40" s="81">
        <v>35489.12</v>
      </c>
      <c r="G40" s="81"/>
      <c r="H40" s="83">
        <v>704</v>
      </c>
      <c r="I40" s="82"/>
      <c r="J40" s="83">
        <v>10460</v>
      </c>
      <c r="K40" s="84">
        <f t="shared" si="7"/>
        <v>1385.7954545454545</v>
      </c>
      <c r="L40" s="85">
        <v>7000</v>
      </c>
      <c r="M40" s="259">
        <v>0</v>
      </c>
      <c r="N40" s="83"/>
      <c r="O40" s="259">
        <v>0</v>
      </c>
      <c r="P40" s="268">
        <v>0</v>
      </c>
      <c r="Q40" s="259">
        <v>0</v>
      </c>
      <c r="R40" s="268">
        <f>P40*101.5%</f>
        <v>0</v>
      </c>
      <c r="S40" s="259">
        <v>0</v>
      </c>
      <c r="T40" s="83">
        <f>R40*101.5%</f>
        <v>0</v>
      </c>
      <c r="U40" s="259">
        <v>0</v>
      </c>
      <c r="V40" s="83">
        <f>T40*101.5%</f>
        <v>0</v>
      </c>
      <c r="W40" s="259">
        <v>0</v>
      </c>
      <c r="X40" s="85">
        <f>V40*101.5%</f>
        <v>0</v>
      </c>
      <c r="Y40" s="259">
        <v>0</v>
      </c>
      <c r="Z40" s="268">
        <f>X40*101.5%</f>
        <v>0</v>
      </c>
      <c r="AA40" s="259">
        <v>0</v>
      </c>
      <c r="AB40" s="268">
        <f>Z40*101.5%</f>
        <v>0</v>
      </c>
      <c r="AC40" s="259">
        <v>0</v>
      </c>
      <c r="AD40" s="268">
        <f>AB40*101.5%</f>
        <v>0</v>
      </c>
      <c r="AE40" s="259">
        <v>0</v>
      </c>
    </row>
    <row r="41" spans="3:31" ht="12.75">
      <c r="C41" s="88" t="s">
        <v>138</v>
      </c>
      <c r="D41" s="89"/>
      <c r="E41" s="80"/>
      <c r="F41" s="81">
        <v>0</v>
      </c>
      <c r="G41" s="81">
        <v>0</v>
      </c>
      <c r="H41" s="83">
        <v>0</v>
      </c>
      <c r="I41" s="82" t="e">
        <f>H41/G41*100-100</f>
        <v>#DIV/0!</v>
      </c>
      <c r="J41" s="83">
        <v>0</v>
      </c>
      <c r="K41" s="84" t="e">
        <f t="shared" si="7"/>
        <v>#DIV/0!</v>
      </c>
      <c r="L41" s="85">
        <v>0</v>
      </c>
      <c r="M41" s="259" t="e">
        <f>L41/J41*100-100</f>
        <v>#DIV/0!</v>
      </c>
      <c r="N41" s="83">
        <v>0</v>
      </c>
      <c r="O41" s="259" t="e">
        <f>N41/L41*100-100</f>
        <v>#DIV/0!</v>
      </c>
      <c r="P41" s="268">
        <v>0</v>
      </c>
      <c r="Q41" s="259" t="e">
        <f>P41/N41*100-100</f>
        <v>#DIV/0!</v>
      </c>
      <c r="R41" s="268"/>
      <c r="S41" s="259" t="e">
        <f>R41/P41*100-100</f>
        <v>#DIV/0!</v>
      </c>
      <c r="T41" s="83"/>
      <c r="U41" s="259" t="e">
        <f>T41/R41*100-100</f>
        <v>#DIV/0!</v>
      </c>
      <c r="V41" s="83"/>
      <c r="W41" s="259" t="e">
        <f>V41/T41*100-100</f>
        <v>#DIV/0!</v>
      </c>
      <c r="X41" s="85">
        <v>0</v>
      </c>
      <c r="Y41" s="259" t="e">
        <f>X41/V41*100-100</f>
        <v>#DIV/0!</v>
      </c>
      <c r="Z41" s="268"/>
      <c r="AA41" s="259" t="e">
        <f>Z41/X41*100-100</f>
        <v>#DIV/0!</v>
      </c>
      <c r="AB41" s="268"/>
      <c r="AC41" s="259" t="e">
        <f>AB41/Z41*100-100</f>
        <v>#DIV/0!</v>
      </c>
      <c r="AD41" s="268"/>
      <c r="AE41" s="259" t="e">
        <f>AD41/AB41*100-100</f>
        <v>#DIV/0!</v>
      </c>
    </row>
    <row r="42" spans="1:31" ht="12.75">
      <c r="A42" s="333" t="s">
        <v>101</v>
      </c>
      <c r="B42" s="334">
        <v>921</v>
      </c>
      <c r="C42" s="338" t="s">
        <v>92</v>
      </c>
      <c r="D42" s="339"/>
      <c r="E42" s="323">
        <v>102941.67</v>
      </c>
      <c r="F42" s="324">
        <v>121382.16</v>
      </c>
      <c r="G42" s="324">
        <v>150006.43</v>
      </c>
      <c r="H42" s="325">
        <v>164820.22</v>
      </c>
      <c r="I42" s="326">
        <f>H42/G42*100-100</f>
        <v>9.87543667294797</v>
      </c>
      <c r="J42" s="325">
        <v>687646</v>
      </c>
      <c r="K42" s="327">
        <f t="shared" si="7"/>
        <v>317.2097331261905</v>
      </c>
      <c r="L42" s="328">
        <v>125000</v>
      </c>
      <c r="M42" s="330">
        <f>L42/J42*100-100</f>
        <v>-81.82204215541137</v>
      </c>
      <c r="N42" s="325">
        <f>L42*101.5%</f>
        <v>126874.99999999999</v>
      </c>
      <c r="O42" s="330">
        <f>N42/L42*100-100</f>
        <v>1.4999999999999858</v>
      </c>
      <c r="P42" s="329">
        <f>N42*101.5%</f>
        <v>128778.12499999997</v>
      </c>
      <c r="Q42" s="330">
        <f>P42/N42*100-100</f>
        <v>1.4999999999999858</v>
      </c>
      <c r="R42" s="329">
        <f>P42*101.5%</f>
        <v>130709.79687499996</v>
      </c>
      <c r="S42" s="330">
        <f>R42/P42*100-100</f>
        <v>1.4999999999999858</v>
      </c>
      <c r="T42" s="325">
        <f>R42*101.5%</f>
        <v>132670.44382812493</v>
      </c>
      <c r="U42" s="330">
        <f>T42/R42*100-100</f>
        <v>1.4999999999999858</v>
      </c>
      <c r="V42" s="325">
        <f>T42*101.5%</f>
        <v>134660.5004855468</v>
      </c>
      <c r="W42" s="330">
        <f>V42/T42*100-100</f>
        <v>1.4999999999999858</v>
      </c>
      <c r="X42" s="328">
        <f>V42*101.5%</f>
        <v>136680.40799282998</v>
      </c>
      <c r="Y42" s="330">
        <f>X42/V42*100-100</f>
        <v>1.4999999999999858</v>
      </c>
      <c r="Z42" s="329">
        <f>X42*101.5%</f>
        <v>138730.61411272243</v>
      </c>
      <c r="AA42" s="330">
        <f>Z42/X42*100-100</f>
        <v>1.4999999999999858</v>
      </c>
      <c r="AB42" s="329">
        <f>Z42*101.5%</f>
        <v>140811.57332441324</v>
      </c>
      <c r="AC42" s="330">
        <f>AB42/Z42*100-100</f>
        <v>1.4999999999999858</v>
      </c>
      <c r="AD42" s="329">
        <f>AB42*101.5%</f>
        <v>142923.74692427943</v>
      </c>
      <c r="AE42" s="330">
        <f>AD42/AB42*100-100</f>
        <v>1.4999999999999858</v>
      </c>
    </row>
    <row r="43" spans="1:31" ht="12.75">
      <c r="A43" s="86"/>
      <c r="B43" s="87"/>
      <c r="C43" s="113" t="s">
        <v>31</v>
      </c>
      <c r="D43" s="89"/>
      <c r="E43" s="80">
        <v>14718.49</v>
      </c>
      <c r="F43" s="81">
        <v>0</v>
      </c>
      <c r="G43" s="81">
        <v>0</v>
      </c>
      <c r="H43" s="83">
        <v>0</v>
      </c>
      <c r="I43" s="82" t="e">
        <f>H43/G43*100-100</f>
        <v>#DIV/0!</v>
      </c>
      <c r="J43" s="83">
        <v>510500</v>
      </c>
      <c r="K43" s="84"/>
      <c r="L43" s="85">
        <v>0</v>
      </c>
      <c r="M43" s="259">
        <v>0</v>
      </c>
      <c r="N43" s="83">
        <v>0</v>
      </c>
      <c r="O43" s="259">
        <v>0</v>
      </c>
      <c r="P43" s="268"/>
      <c r="Q43" s="259">
        <v>0</v>
      </c>
      <c r="R43" s="268"/>
      <c r="S43" s="259">
        <v>0</v>
      </c>
      <c r="T43" s="83">
        <v>0</v>
      </c>
      <c r="U43" s="259">
        <v>0</v>
      </c>
      <c r="V43" s="83">
        <v>0</v>
      </c>
      <c r="W43" s="259">
        <v>0</v>
      </c>
      <c r="X43" s="85">
        <v>0</v>
      </c>
      <c r="Y43" s="259">
        <v>0</v>
      </c>
      <c r="Z43" s="268">
        <v>0</v>
      </c>
      <c r="AA43" s="259">
        <v>0</v>
      </c>
      <c r="AB43" s="268">
        <v>0</v>
      </c>
      <c r="AC43" s="259">
        <v>0</v>
      </c>
      <c r="AD43" s="268">
        <v>0</v>
      </c>
      <c r="AE43" s="259">
        <v>0</v>
      </c>
    </row>
    <row r="44" spans="3:31" ht="12.75">
      <c r="C44" s="88" t="s">
        <v>138</v>
      </c>
      <c r="D44" s="89"/>
      <c r="E44" s="80">
        <v>35732.87</v>
      </c>
      <c r="F44" s="81">
        <v>36210.19</v>
      </c>
      <c r="G44" s="81">
        <v>8700</v>
      </c>
      <c r="H44" s="83">
        <v>7375</v>
      </c>
      <c r="I44" s="82">
        <f>H44/G44*100-100</f>
        <v>-15.229885057471265</v>
      </c>
      <c r="J44" s="83">
        <v>4650</v>
      </c>
      <c r="K44" s="84">
        <f>J44/H44*100-100</f>
        <v>-36.94915254237288</v>
      </c>
      <c r="L44" s="85">
        <v>7000</v>
      </c>
      <c r="M44" s="259">
        <f>L44/J44*100-100</f>
        <v>50.537634408602145</v>
      </c>
      <c r="N44" s="83">
        <v>7000</v>
      </c>
      <c r="O44" s="259">
        <f>N44/L44*100-100</f>
        <v>0</v>
      </c>
      <c r="P44" s="268">
        <v>7000</v>
      </c>
      <c r="Q44" s="259">
        <f>P44/N44*100-100</f>
        <v>0</v>
      </c>
      <c r="R44" s="268">
        <v>7000</v>
      </c>
      <c r="S44" s="259">
        <f>R44/P44*100-100</f>
        <v>0</v>
      </c>
      <c r="T44" s="83">
        <v>7000</v>
      </c>
      <c r="U44" s="259">
        <f>T44/R44*100-100</f>
        <v>0</v>
      </c>
      <c r="V44" s="83">
        <v>7000</v>
      </c>
      <c r="W44" s="259">
        <f>V44/T44*100-100</f>
        <v>0</v>
      </c>
      <c r="X44" s="85">
        <v>0</v>
      </c>
      <c r="Y44" s="259">
        <f>X44/V44*100-100</f>
        <v>-100</v>
      </c>
      <c r="Z44" s="268"/>
      <c r="AA44" s="259" t="e">
        <f>Z44/X44*100-100</f>
        <v>#DIV/0!</v>
      </c>
      <c r="AB44" s="268"/>
      <c r="AC44" s="259" t="e">
        <f>AB44/Z44*100-100</f>
        <v>#DIV/0!</v>
      </c>
      <c r="AD44" s="268"/>
      <c r="AE44" s="259" t="e">
        <f>AD44/AB44*100-100</f>
        <v>#DIV/0!</v>
      </c>
    </row>
    <row r="45" spans="1:31" ht="12.75">
      <c r="A45" s="333" t="s">
        <v>143</v>
      </c>
      <c r="B45" s="334">
        <v>926</v>
      </c>
      <c r="C45" s="338" t="s">
        <v>34</v>
      </c>
      <c r="D45" s="339"/>
      <c r="E45" s="323">
        <v>89258.62</v>
      </c>
      <c r="F45" s="324">
        <v>100567.52</v>
      </c>
      <c r="G45" s="324">
        <v>95162.09</v>
      </c>
      <c r="H45" s="325">
        <v>122515.9</v>
      </c>
      <c r="I45" s="326">
        <f>H45/G45*100-100</f>
        <v>28.744440144179237</v>
      </c>
      <c r="J45" s="325">
        <v>101309.49</v>
      </c>
      <c r="K45" s="327">
        <f>J45/H45*100-100</f>
        <v>-17.309108450413362</v>
      </c>
      <c r="L45" s="328">
        <v>91050</v>
      </c>
      <c r="M45" s="330">
        <f>L45/J45*100-100</f>
        <v>-10.126879525304105</v>
      </c>
      <c r="N45" s="325">
        <f>L45*101.5%</f>
        <v>92415.74999999999</v>
      </c>
      <c r="O45" s="330">
        <f>N45/L45*100-100</f>
        <v>1.4999999999999858</v>
      </c>
      <c r="P45" s="329">
        <f>N45*101.5%</f>
        <v>93801.98624999997</v>
      </c>
      <c r="Q45" s="330">
        <f>P45/N45*100-100</f>
        <v>1.4999999999999858</v>
      </c>
      <c r="R45" s="329">
        <f>P45*101.5%</f>
        <v>95209.01604374996</v>
      </c>
      <c r="S45" s="330">
        <f>R45/P45*100-100</f>
        <v>1.4999999999999858</v>
      </c>
      <c r="T45" s="325">
        <f>R45*101.5%</f>
        <v>96637.1512844062</v>
      </c>
      <c r="U45" s="330">
        <f>T45/R45*100-100</f>
        <v>1.4999999999999858</v>
      </c>
      <c r="V45" s="325">
        <f>T45*101.5%</f>
        <v>98086.70855367227</v>
      </c>
      <c r="W45" s="330">
        <f>V45/T45*100-100</f>
        <v>1.4999999999999858</v>
      </c>
      <c r="X45" s="328">
        <f>V45*101.5%</f>
        <v>99558.00918197735</v>
      </c>
      <c r="Y45" s="330">
        <f>X45/V45*100-100</f>
        <v>1.4999999999999858</v>
      </c>
      <c r="Z45" s="329">
        <f>X45*101.5%</f>
        <v>101051.379319707</v>
      </c>
      <c r="AA45" s="330">
        <f>Z45/X45*100-100</f>
        <v>1.4999999999999858</v>
      </c>
      <c r="AB45" s="329">
        <f>Z45*101.5%</f>
        <v>102567.1500095026</v>
      </c>
      <c r="AC45" s="330">
        <f>AB45/Z45*100-100</f>
        <v>1.4999999999999858</v>
      </c>
      <c r="AD45" s="329">
        <f>AB45*101.5%</f>
        <v>104105.65725964513</v>
      </c>
      <c r="AE45" s="330">
        <f>AD45/AB45*100-100</f>
        <v>1.4999999999999858</v>
      </c>
    </row>
    <row r="46" spans="1:31" ht="12.75">
      <c r="A46" s="86"/>
      <c r="B46" s="87"/>
      <c r="C46" s="113" t="s">
        <v>31</v>
      </c>
      <c r="D46" s="89"/>
      <c r="E46" s="80"/>
      <c r="F46" s="81">
        <v>5289.99</v>
      </c>
      <c r="G46" s="81"/>
      <c r="H46" s="83">
        <v>0</v>
      </c>
      <c r="I46" s="82"/>
      <c r="J46" s="83">
        <v>0</v>
      </c>
      <c r="K46" s="84"/>
      <c r="L46" s="85"/>
      <c r="M46" s="259">
        <v>0</v>
      </c>
      <c r="N46" s="83">
        <v>0</v>
      </c>
      <c r="O46" s="259">
        <v>0</v>
      </c>
      <c r="P46" s="268"/>
      <c r="Q46" s="259">
        <v>0</v>
      </c>
      <c r="R46" s="268"/>
      <c r="S46" s="259">
        <v>0</v>
      </c>
      <c r="T46" s="83"/>
      <c r="U46" s="259">
        <v>0</v>
      </c>
      <c r="V46" s="83"/>
      <c r="W46" s="259">
        <v>0</v>
      </c>
      <c r="X46" s="85"/>
      <c r="Y46" s="259">
        <v>0</v>
      </c>
      <c r="Z46" s="268"/>
      <c r="AA46" s="259">
        <v>0</v>
      </c>
      <c r="AB46" s="268"/>
      <c r="AC46" s="259">
        <v>0</v>
      </c>
      <c r="AD46" s="268"/>
      <c r="AE46" s="259">
        <v>0</v>
      </c>
    </row>
    <row r="47" spans="3:31" ht="12.75">
      <c r="C47" s="88" t="s">
        <v>138</v>
      </c>
      <c r="D47" s="89"/>
      <c r="E47" s="80">
        <v>4000</v>
      </c>
      <c r="F47" s="81">
        <v>4499.06</v>
      </c>
      <c r="G47" s="81">
        <v>4000</v>
      </c>
      <c r="H47" s="83">
        <v>4000</v>
      </c>
      <c r="I47" s="82">
        <f>H47/G47*100-100</f>
        <v>0</v>
      </c>
      <c r="J47" s="83">
        <v>4500</v>
      </c>
      <c r="K47" s="84">
        <f>J47/H47*100-100</f>
        <v>12.5</v>
      </c>
      <c r="L47" s="85">
        <v>4500</v>
      </c>
      <c r="M47" s="259">
        <f>L47/J47*100-100</f>
        <v>0</v>
      </c>
      <c r="N47" s="83">
        <v>4500</v>
      </c>
      <c r="O47" s="259">
        <f>N47/L47*100-100</f>
        <v>0</v>
      </c>
      <c r="P47" s="268">
        <v>4500</v>
      </c>
      <c r="Q47" s="259">
        <f>P47/N47*100-100</f>
        <v>0</v>
      </c>
      <c r="R47" s="268">
        <v>4500</v>
      </c>
      <c r="S47" s="259">
        <f>R47/P47*100-100</f>
        <v>0</v>
      </c>
      <c r="T47" s="83">
        <v>4500</v>
      </c>
      <c r="U47" s="259">
        <f>T47/R47*100-100</f>
        <v>0</v>
      </c>
      <c r="V47" s="83">
        <v>4500</v>
      </c>
      <c r="W47" s="259">
        <f>V47/T47*100-100</f>
        <v>0</v>
      </c>
      <c r="X47" s="85">
        <v>0</v>
      </c>
      <c r="Y47" s="259">
        <f>X47/V47*100-100</f>
        <v>-100</v>
      </c>
      <c r="Z47" s="268"/>
      <c r="AA47" s="259" t="e">
        <f>Z47/X47*100-100</f>
        <v>#DIV/0!</v>
      </c>
      <c r="AB47" s="268"/>
      <c r="AC47" s="259" t="e">
        <f>AB47/Z47*100-100</f>
        <v>#DIV/0!</v>
      </c>
      <c r="AD47" s="268"/>
      <c r="AE47" s="259" t="e">
        <f>AD47/AB47*100-100</f>
        <v>#DIV/0!</v>
      </c>
    </row>
    <row r="48" spans="1:31" ht="12.75">
      <c r="A48" s="341" t="s">
        <v>144</v>
      </c>
      <c r="B48" s="342"/>
      <c r="C48" s="343" t="s">
        <v>145</v>
      </c>
      <c r="D48" s="344"/>
      <c r="E48" s="345">
        <v>2290.97</v>
      </c>
      <c r="F48" s="346"/>
      <c r="G48" s="346"/>
      <c r="H48" s="345">
        <v>39875.51</v>
      </c>
      <c r="I48" s="347"/>
      <c r="J48" s="345">
        <v>45631.56</v>
      </c>
      <c r="K48" s="347"/>
      <c r="L48" s="345">
        <v>69987</v>
      </c>
      <c r="M48" s="347"/>
      <c r="N48" s="345">
        <v>0</v>
      </c>
      <c r="O48" s="347"/>
      <c r="P48" s="345">
        <v>0</v>
      </c>
      <c r="Q48" s="347"/>
      <c r="R48" s="345">
        <v>0</v>
      </c>
      <c r="S48" s="347"/>
      <c r="T48" s="345">
        <v>0</v>
      </c>
      <c r="U48" s="347"/>
      <c r="V48" s="345">
        <v>0</v>
      </c>
      <c r="W48" s="347"/>
      <c r="X48" s="345">
        <v>0</v>
      </c>
      <c r="Y48" s="347"/>
      <c r="Z48" s="345">
        <v>0</v>
      </c>
      <c r="AA48" s="347"/>
      <c r="AB48" s="345">
        <v>0</v>
      </c>
      <c r="AC48" s="347"/>
      <c r="AD48" s="345">
        <v>0</v>
      </c>
      <c r="AE48" s="347"/>
    </row>
    <row r="49" spans="1:31" ht="12.75">
      <c r="A49" s="92"/>
      <c r="B49" s="93"/>
      <c r="C49" s="94" t="s">
        <v>91</v>
      </c>
      <c r="D49" s="94"/>
      <c r="E49" s="95">
        <v>0</v>
      </c>
      <c r="F49" s="96"/>
      <c r="G49" s="83">
        <v>0</v>
      </c>
      <c r="H49" s="83">
        <v>0</v>
      </c>
      <c r="I49" s="97"/>
      <c r="J49" s="83">
        <v>3500</v>
      </c>
      <c r="K49" s="98"/>
      <c r="L49" s="85"/>
      <c r="M49" s="101"/>
      <c r="N49" s="83"/>
      <c r="O49" s="101"/>
      <c r="P49" s="268"/>
      <c r="Q49" s="101"/>
      <c r="R49" s="268"/>
      <c r="S49" s="101"/>
      <c r="T49" s="83"/>
      <c r="U49" s="101"/>
      <c r="V49" s="83"/>
      <c r="W49" s="101"/>
      <c r="X49" s="85"/>
      <c r="Y49" s="101"/>
      <c r="Z49" s="268"/>
      <c r="AA49" s="101"/>
      <c r="AB49" s="268"/>
      <c r="AC49" s="101"/>
      <c r="AD49" s="268"/>
      <c r="AE49" s="101"/>
    </row>
    <row r="50" spans="3:31" ht="12.75">
      <c r="C50" s="88" t="s">
        <v>138</v>
      </c>
      <c r="D50" s="89"/>
      <c r="E50" s="80">
        <v>0</v>
      </c>
      <c r="F50" s="81">
        <v>0</v>
      </c>
      <c r="G50" s="81">
        <v>0</v>
      </c>
      <c r="H50" s="83">
        <v>4000</v>
      </c>
      <c r="I50" s="82" t="e">
        <f>H50/G50*100-100</f>
        <v>#DIV/0!</v>
      </c>
      <c r="J50" s="83">
        <v>6622.48</v>
      </c>
      <c r="K50" s="84">
        <f>J50/H50*100-100</f>
        <v>65.56199999999998</v>
      </c>
      <c r="L50" s="85">
        <v>0</v>
      </c>
      <c r="M50" s="259">
        <f>L50/J50*100-100</f>
        <v>-100</v>
      </c>
      <c r="N50" s="83">
        <v>0</v>
      </c>
      <c r="O50" s="259" t="e">
        <f>N50/L50*100-100</f>
        <v>#DIV/0!</v>
      </c>
      <c r="P50" s="268">
        <v>0</v>
      </c>
      <c r="Q50" s="259" t="e">
        <f>P50/N50*100-100</f>
        <v>#DIV/0!</v>
      </c>
      <c r="R50" s="268"/>
      <c r="S50" s="259" t="e">
        <f>R50/P50*100-100</f>
        <v>#DIV/0!</v>
      </c>
      <c r="T50" s="83"/>
      <c r="U50" s="259" t="e">
        <f>T50/R50*100-100</f>
        <v>#DIV/0!</v>
      </c>
      <c r="V50" s="83"/>
      <c r="W50" s="259" t="e">
        <f>V50/T50*100-100</f>
        <v>#DIV/0!</v>
      </c>
      <c r="X50" s="85">
        <v>0</v>
      </c>
      <c r="Y50" s="259" t="e">
        <f>X50/V50*100-100</f>
        <v>#DIV/0!</v>
      </c>
      <c r="Z50" s="268"/>
      <c r="AA50" s="259" t="e">
        <f>Z50/X50*100-100</f>
        <v>#DIV/0!</v>
      </c>
      <c r="AB50" s="268"/>
      <c r="AC50" s="259" t="e">
        <f>AB50/Z50*100-100</f>
        <v>#DIV/0!</v>
      </c>
      <c r="AD50" s="268"/>
      <c r="AE50" s="259" t="e">
        <f>AD50/AB50*100-100</f>
        <v>#DIV/0!</v>
      </c>
    </row>
    <row r="51" spans="1:32" ht="12.75">
      <c r="A51" s="353" t="s">
        <v>35</v>
      </c>
      <c r="B51" s="354"/>
      <c r="C51" s="354"/>
      <c r="D51" s="116"/>
      <c r="E51" s="348">
        <f>E7+E19+E13+E22+E32+E45+E42+E39+E37+E34+E25+E24+E16+E10+E8+E4+E30+E48</f>
        <v>9366545.8</v>
      </c>
      <c r="F51" s="348">
        <f>F7+F19+F13+F22+F32+F45+F42+F39+F37+F34+F25+F24+F16+F10+F8+F4+F30+F48</f>
        <v>9921121.219999999</v>
      </c>
      <c r="G51" s="348">
        <f>G7+G19+G13+G22+G32+G45+G42+G39+G37+G34+G25+G24+G16+G10+G8+G4+G30+G48</f>
        <v>11057968.740000002</v>
      </c>
      <c r="H51" s="348">
        <f>H7+H19+H13+H22+H32+H45+H42+H39+H37+H34+H25+H24+H16+H10+H8+H4+H30+H48</f>
        <v>12127262.95</v>
      </c>
      <c r="I51" s="349">
        <f>H51/G51*100-100</f>
        <v>9.669897203923526</v>
      </c>
      <c r="J51" s="348">
        <f>J7+J19+J13+J22+J32+J45+J42+J39+J37+J34+J25+J24+J16+J10+J8+J4+J30+J48</f>
        <v>12406447.18</v>
      </c>
      <c r="K51" s="350">
        <f>J51/H51*100-100</f>
        <v>2.302120694101049</v>
      </c>
      <c r="L51" s="348">
        <f>L7+L19+L13+L22+L32+L45+L42+L39+L37+L34+L25+L24+L16+L10+L8+L4+L30+L48</f>
        <v>11307692</v>
      </c>
      <c r="M51" s="351">
        <f>L51/J51*100-100</f>
        <v>-8.856324168060496</v>
      </c>
      <c r="N51" s="348">
        <f>N7+N19+N13+N22+N32+N45+N42+N39+N37+N34+N25+N24+N16+N10+N8+N4+N30+N48</f>
        <v>11266755.83</v>
      </c>
      <c r="O51" s="351">
        <f>N51/L51*100-100</f>
        <v>-0.36202056087131496</v>
      </c>
      <c r="P51" s="348">
        <f>P7+P19+P13+P22+P32+P45+P42+P39+P37+P34+P25+P24+P16+P10+P8+P4+P30+P48</f>
        <v>11245030.32495</v>
      </c>
      <c r="Q51" s="351">
        <f>P51/N51*100-100</f>
        <v>-0.1928284004535783</v>
      </c>
      <c r="R51" s="348">
        <f>R7+R19+R13+R22+R32+R45+R42+R39+R37+R34+R25+R24+R16+R10+R8+R4+R30+R48</f>
        <v>11291315.077424249</v>
      </c>
      <c r="S51" s="351">
        <f>R51/P51*100-100</f>
        <v>0.4116018466535678</v>
      </c>
      <c r="T51" s="348">
        <f>T7+T19+T13+T22+T32+T45+T42+T39+T37+T34+T25+T24+T16+T10+T8+T4+T30+T48</f>
        <v>11386558.743585613</v>
      </c>
      <c r="U51" s="351">
        <f>T51/R51*100-100</f>
        <v>0.8435126068866197</v>
      </c>
      <c r="V51" s="348">
        <f>V7+V19+V13+V22+V32+V45+V42+V39+V37+V34+V25+V24+V16+V10+V8+V4+V30+V48</f>
        <v>11457789.264739396</v>
      </c>
      <c r="W51" s="351">
        <f>V51/T51*100-100</f>
        <v>0.6255667121017723</v>
      </c>
      <c r="X51" s="348">
        <f>X7+X19+X13+X22+X32+X45+X42+X39+X37+X34+X25+X24+X16+X10+X8+X4+X30+X48</f>
        <v>11608076.258710487</v>
      </c>
      <c r="Y51" s="351">
        <f>X51/V51*100-100</f>
        <v>1.311657864345534</v>
      </c>
      <c r="Z51" s="348">
        <f>Z7+Z19+Z13+Z22+Z32+Z45+Z42+Z39+Z37+Z34+Z25+Z24+Z16+Z10+Z8+Z4+Z30+Z48</f>
        <v>11718655.982591145</v>
      </c>
      <c r="AA51" s="351">
        <f>Z51/X51*100-100</f>
        <v>0.9526102466606403</v>
      </c>
      <c r="AB51" s="348">
        <f>AB7+AB19+AB13+AB22+AB32+AB45+AB42+AB39+AB37+AB34+AB25+AB24+AB16+AB10+AB8+AB4+AB30+AB48</f>
        <v>11870955.81233001</v>
      </c>
      <c r="AC51" s="351">
        <f>AB51/Z51*100-100</f>
        <v>1.299635640513003</v>
      </c>
      <c r="AD51" s="348">
        <f>AD7+AD19+AD13+AD22+AD32+AD45+AD42+AD39+AD37+AD34+AD25+AD24+AD16+AD10+AD8+AD4+AD30+AD48</f>
        <v>12028377.594514957</v>
      </c>
      <c r="AE51" s="351">
        <f>AD51/AB51*100-100</f>
        <v>1.3261087369345432</v>
      </c>
      <c r="AF51" s="352"/>
    </row>
    <row r="52" spans="1:31" ht="12.75">
      <c r="A52" s="104"/>
      <c r="B52" s="280"/>
      <c r="C52" s="280"/>
      <c r="D52" s="280"/>
      <c r="E52" s="281"/>
      <c r="F52" s="281"/>
      <c r="G52" s="281"/>
      <c r="H52" s="281"/>
      <c r="I52" s="280"/>
      <c r="J52" s="281"/>
      <c r="K52" s="283"/>
      <c r="L52" s="294"/>
      <c r="M52" s="280"/>
      <c r="N52" s="264"/>
      <c r="O52" s="280"/>
      <c r="P52" s="281"/>
      <c r="Q52" s="280"/>
      <c r="R52" s="281"/>
      <c r="S52" s="280"/>
      <c r="T52" s="264"/>
      <c r="U52" s="280"/>
      <c r="V52" s="264"/>
      <c r="W52" s="280"/>
      <c r="X52" s="294"/>
      <c r="Y52" s="280"/>
      <c r="Z52" s="281"/>
      <c r="AA52" s="280"/>
      <c r="AB52" s="281"/>
      <c r="AC52" s="280"/>
      <c r="AD52" s="281"/>
      <c r="AE52" s="280"/>
    </row>
    <row r="53" spans="1:31" ht="32.25">
      <c r="A53" s="284" t="s">
        <v>81</v>
      </c>
      <c r="B53" s="312" t="s">
        <v>80</v>
      </c>
      <c r="C53" s="119" t="s">
        <v>154</v>
      </c>
      <c r="D53" s="320" t="s">
        <v>153</v>
      </c>
      <c r="E53" s="355">
        <v>2006</v>
      </c>
      <c r="F53" s="355">
        <v>2007</v>
      </c>
      <c r="G53" s="356">
        <v>2008</v>
      </c>
      <c r="H53" s="355">
        <v>2009</v>
      </c>
      <c r="I53" s="355"/>
      <c r="J53" s="355">
        <v>2010</v>
      </c>
      <c r="K53" s="357"/>
      <c r="L53" s="358">
        <v>2011</v>
      </c>
      <c r="M53" s="359"/>
      <c r="N53" s="360">
        <v>2012</v>
      </c>
      <c r="O53" s="359"/>
      <c r="P53" s="360">
        <v>2013</v>
      </c>
      <c r="Q53" s="359"/>
      <c r="R53" s="360">
        <v>2014</v>
      </c>
      <c r="S53" s="359"/>
      <c r="T53" s="359">
        <v>2015</v>
      </c>
      <c r="U53" s="359"/>
      <c r="V53" s="360">
        <v>2016</v>
      </c>
      <c r="W53" s="359"/>
      <c r="X53" s="361">
        <v>2017</v>
      </c>
      <c r="Y53" s="359"/>
      <c r="Z53" s="362">
        <v>2018</v>
      </c>
      <c r="AA53" s="359"/>
      <c r="AB53" s="363">
        <v>2019</v>
      </c>
      <c r="AC53" s="359"/>
      <c r="AD53" s="362">
        <v>2020</v>
      </c>
      <c r="AE53" s="359"/>
    </row>
    <row r="54" spans="1:31" ht="12.75">
      <c r="A54" s="310"/>
      <c r="B54" s="364" t="s">
        <v>42</v>
      </c>
      <c r="C54" s="365" t="s">
        <v>43</v>
      </c>
      <c r="D54" s="366"/>
      <c r="E54" s="324">
        <v>23839.16</v>
      </c>
      <c r="F54" s="324">
        <v>77925.14</v>
      </c>
      <c r="G54" s="324">
        <v>170876.26</v>
      </c>
      <c r="H54" s="325">
        <v>213095.95</v>
      </c>
      <c r="I54" s="326">
        <f aca="true" t="shared" si="8" ref="I54:I63">H54/G54*100-100</f>
        <v>24.707756361240584</v>
      </c>
      <c r="J54" s="325">
        <v>218756.24</v>
      </c>
      <c r="K54" s="327"/>
      <c r="L54" s="328">
        <v>0</v>
      </c>
      <c r="M54" s="330"/>
      <c r="N54" s="325"/>
      <c r="O54" s="330"/>
      <c r="P54" s="329"/>
      <c r="Q54" s="330"/>
      <c r="R54" s="329"/>
      <c r="S54" s="330"/>
      <c r="T54" s="325">
        <v>0</v>
      </c>
      <c r="U54" s="330"/>
      <c r="V54" s="325">
        <v>0</v>
      </c>
      <c r="W54" s="330"/>
      <c r="X54" s="328">
        <v>0</v>
      </c>
      <c r="Y54" s="330"/>
      <c r="Z54" s="329">
        <v>0</v>
      </c>
      <c r="AA54" s="330"/>
      <c r="AB54" s="329">
        <v>0</v>
      </c>
      <c r="AC54" s="330"/>
      <c r="AD54" s="329">
        <v>0</v>
      </c>
      <c r="AE54" s="330"/>
    </row>
    <row r="55" spans="2:31" ht="12.75">
      <c r="B55" s="313"/>
      <c r="C55" s="88" t="s">
        <v>138</v>
      </c>
      <c r="D55" s="89"/>
      <c r="E55" s="80"/>
      <c r="F55" s="81">
        <v>0</v>
      </c>
      <c r="G55" s="81">
        <v>0</v>
      </c>
      <c r="H55" s="83">
        <v>0</v>
      </c>
      <c r="I55" s="82" t="e">
        <f t="shared" si="8"/>
        <v>#DIV/0!</v>
      </c>
      <c r="J55" s="83">
        <v>1882.24</v>
      </c>
      <c r="K55" s="84" t="e">
        <f aca="true" t="shared" si="9" ref="K55:K61">J55/H55*100-100</f>
        <v>#DIV/0!</v>
      </c>
      <c r="L55" s="85">
        <v>0</v>
      </c>
      <c r="M55" s="259">
        <f aca="true" t="shared" si="10" ref="M55:AE61">L55/J55*100-100</f>
        <v>-100</v>
      </c>
      <c r="N55" s="83">
        <v>0</v>
      </c>
      <c r="O55" s="259" t="e">
        <f t="shared" si="10"/>
        <v>#DIV/0!</v>
      </c>
      <c r="P55" s="268">
        <v>0</v>
      </c>
      <c r="Q55" s="259" t="e">
        <f t="shared" si="10"/>
        <v>#DIV/0!</v>
      </c>
      <c r="R55" s="268"/>
      <c r="S55" s="259" t="e">
        <f t="shared" si="10"/>
        <v>#DIV/0!</v>
      </c>
      <c r="T55" s="83"/>
      <c r="U55" s="259" t="e">
        <f t="shared" si="10"/>
        <v>#DIV/0!</v>
      </c>
      <c r="V55" s="83"/>
      <c r="W55" s="259" t="e">
        <f t="shared" si="10"/>
        <v>#DIV/0!</v>
      </c>
      <c r="X55" s="85">
        <v>0</v>
      </c>
      <c r="Y55" s="259" t="e">
        <f t="shared" si="10"/>
        <v>#DIV/0!</v>
      </c>
      <c r="Z55" s="268"/>
      <c r="AA55" s="259" t="e">
        <f t="shared" si="10"/>
        <v>#DIV/0!</v>
      </c>
      <c r="AB55" s="268"/>
      <c r="AC55" s="259" t="e">
        <f t="shared" si="10"/>
        <v>#DIV/0!</v>
      </c>
      <c r="AD55" s="268"/>
      <c r="AE55" s="259" t="e">
        <f t="shared" si="10"/>
        <v>#DIV/0!</v>
      </c>
    </row>
    <row r="56" spans="1:31" ht="12.75">
      <c r="A56" s="310"/>
      <c r="B56" s="367">
        <v>750</v>
      </c>
      <c r="C56" s="368" t="s">
        <v>19</v>
      </c>
      <c r="D56" s="369"/>
      <c r="E56" s="370">
        <v>48500</v>
      </c>
      <c r="F56" s="370">
        <v>50500</v>
      </c>
      <c r="G56" s="370">
        <v>51400</v>
      </c>
      <c r="H56" s="371">
        <v>52400</v>
      </c>
      <c r="I56" s="372">
        <f t="shared" si="8"/>
        <v>1.9455252918287869</v>
      </c>
      <c r="J56" s="371">
        <v>67904.26</v>
      </c>
      <c r="K56" s="373">
        <f t="shared" si="9"/>
        <v>29.588282442748067</v>
      </c>
      <c r="L56" s="374">
        <v>52400</v>
      </c>
      <c r="M56" s="375">
        <f t="shared" si="10"/>
        <v>-22.832529210980283</v>
      </c>
      <c r="N56" s="376">
        <f>L56*101.5%</f>
        <v>53185.99999999999</v>
      </c>
      <c r="O56" s="375">
        <f t="shared" si="10"/>
        <v>1.4999999999999858</v>
      </c>
      <c r="P56" s="376">
        <f>N56*101.5%</f>
        <v>53983.789999999986</v>
      </c>
      <c r="Q56" s="375">
        <f t="shared" si="10"/>
        <v>1.4999999999999858</v>
      </c>
      <c r="R56" s="376">
        <f>P56*101.5%</f>
        <v>54793.546849999984</v>
      </c>
      <c r="S56" s="375">
        <f t="shared" si="10"/>
        <v>1.4999999999999858</v>
      </c>
      <c r="T56" s="325">
        <f>R56*101.5%</f>
        <v>55615.45005274998</v>
      </c>
      <c r="U56" s="375">
        <f t="shared" si="10"/>
        <v>1.4999999999999858</v>
      </c>
      <c r="V56" s="325">
        <f>T56*101.5%</f>
        <v>56449.68180354122</v>
      </c>
      <c r="W56" s="375">
        <f t="shared" si="10"/>
        <v>1.4999999999999858</v>
      </c>
      <c r="X56" s="328">
        <f>V56*101.5%</f>
        <v>57296.427030594336</v>
      </c>
      <c r="Y56" s="375">
        <f t="shared" si="10"/>
        <v>1.4999999999999858</v>
      </c>
      <c r="Z56" s="329">
        <f>X56*101.5%</f>
        <v>58155.87343605325</v>
      </c>
      <c r="AA56" s="375">
        <f t="shared" si="10"/>
        <v>1.4999999999999858</v>
      </c>
      <c r="AB56" s="329">
        <f>Z56*101.5%</f>
        <v>59028.21153759404</v>
      </c>
      <c r="AC56" s="375">
        <f t="shared" si="10"/>
        <v>1.4999999999999858</v>
      </c>
      <c r="AD56" s="329">
        <f>AB56*101.5%</f>
        <v>59913.63471065795</v>
      </c>
      <c r="AE56" s="375">
        <f t="shared" si="10"/>
        <v>1.4999999999999858</v>
      </c>
    </row>
    <row r="57" spans="2:31" ht="12.75">
      <c r="B57" s="313"/>
      <c r="C57" s="88" t="s">
        <v>138</v>
      </c>
      <c r="D57" s="89"/>
      <c r="E57" s="80">
        <v>47736</v>
      </c>
      <c r="F57" s="81">
        <v>49696</v>
      </c>
      <c r="G57" s="81">
        <v>50579</v>
      </c>
      <c r="H57" s="83">
        <v>51311</v>
      </c>
      <c r="I57" s="82">
        <f t="shared" si="8"/>
        <v>1.4472409498013121</v>
      </c>
      <c r="J57" s="83">
        <v>53559.42</v>
      </c>
      <c r="K57" s="84">
        <f t="shared" si="9"/>
        <v>4.3819453918263065</v>
      </c>
      <c r="L57" s="85">
        <v>52400</v>
      </c>
      <c r="M57" s="259">
        <f t="shared" si="10"/>
        <v>-2.164735913869123</v>
      </c>
      <c r="N57" s="83">
        <v>53186</v>
      </c>
      <c r="O57" s="259">
        <f t="shared" si="10"/>
        <v>1.4999999999999858</v>
      </c>
      <c r="P57" s="268">
        <v>53983.79</v>
      </c>
      <c r="Q57" s="259">
        <f t="shared" si="10"/>
        <v>1.5000000000000142</v>
      </c>
      <c r="R57" s="268">
        <v>54793.55</v>
      </c>
      <c r="S57" s="259">
        <f t="shared" si="10"/>
        <v>1.5000058350849343</v>
      </c>
      <c r="T57" s="83">
        <v>55615.45</v>
      </c>
      <c r="U57" s="259">
        <f t="shared" si="10"/>
        <v>1.4999940686449378</v>
      </c>
      <c r="V57" s="83">
        <v>56449.68</v>
      </c>
      <c r="W57" s="259">
        <f t="shared" si="10"/>
        <v>1.4999968533923749</v>
      </c>
      <c r="X57" s="85">
        <v>0</v>
      </c>
      <c r="Y57" s="259">
        <f t="shared" si="10"/>
        <v>-100</v>
      </c>
      <c r="Z57" s="268"/>
      <c r="AA57" s="259" t="e">
        <f t="shared" si="10"/>
        <v>#DIV/0!</v>
      </c>
      <c r="AB57" s="268"/>
      <c r="AC57" s="259" t="e">
        <f t="shared" si="10"/>
        <v>#DIV/0!</v>
      </c>
      <c r="AD57" s="268"/>
      <c r="AE57" s="259" t="e">
        <f t="shared" si="10"/>
        <v>#DIV/0!</v>
      </c>
    </row>
    <row r="58" spans="1:31" ht="12.75">
      <c r="A58" s="308"/>
      <c r="B58" s="367">
        <v>852</v>
      </c>
      <c r="C58" s="377" t="s">
        <v>69</v>
      </c>
      <c r="D58" s="378"/>
      <c r="E58" s="324">
        <v>1978258.19</v>
      </c>
      <c r="F58" s="324">
        <v>1806973.08</v>
      </c>
      <c r="G58" s="324">
        <v>2053980.05</v>
      </c>
      <c r="H58" s="325">
        <v>1668131.38</v>
      </c>
      <c r="I58" s="326">
        <f t="shared" si="8"/>
        <v>-18.78541468793722</v>
      </c>
      <c r="J58" s="325">
        <v>2505231.39</v>
      </c>
      <c r="K58" s="327">
        <f t="shared" si="9"/>
        <v>50.1818993417653</v>
      </c>
      <c r="L58" s="379">
        <v>1705067</v>
      </c>
      <c r="M58" s="375">
        <f t="shared" si="10"/>
        <v>-31.939739905622062</v>
      </c>
      <c r="N58" s="376">
        <f>L58*101.5%</f>
        <v>1730643.005</v>
      </c>
      <c r="O58" s="375">
        <f t="shared" si="10"/>
        <v>1.4999999999999858</v>
      </c>
      <c r="P58" s="380">
        <f>N58*101.5%</f>
        <v>1756602.6500749998</v>
      </c>
      <c r="Q58" s="375">
        <f t="shared" si="10"/>
        <v>1.4999999999999858</v>
      </c>
      <c r="R58" s="380">
        <f>P58*101.5%</f>
        <v>1782951.6898261246</v>
      </c>
      <c r="S58" s="375">
        <f t="shared" si="10"/>
        <v>1.4999999999999858</v>
      </c>
      <c r="T58" s="325">
        <f>R58*101.5%</f>
        <v>1809695.9651735162</v>
      </c>
      <c r="U58" s="375">
        <f t="shared" si="10"/>
        <v>1.4999999999999858</v>
      </c>
      <c r="V58" s="325">
        <f>T58*101.5%</f>
        <v>1836841.4046511187</v>
      </c>
      <c r="W58" s="375">
        <f t="shared" si="10"/>
        <v>1.4999999999999858</v>
      </c>
      <c r="X58" s="328">
        <f>V58*101.5%</f>
        <v>1864394.0257208853</v>
      </c>
      <c r="Y58" s="375">
        <f t="shared" si="10"/>
        <v>1.4999999999999858</v>
      </c>
      <c r="Z58" s="329">
        <f>X58*101.5%</f>
        <v>1892359.9361066984</v>
      </c>
      <c r="AA58" s="375">
        <f t="shared" si="10"/>
        <v>1.4999999999999858</v>
      </c>
      <c r="AB58" s="329">
        <f>Z58*101.5%</f>
        <v>1920745.3351482986</v>
      </c>
      <c r="AC58" s="375">
        <f t="shared" si="10"/>
        <v>1.4999999999999858</v>
      </c>
      <c r="AD58" s="329">
        <f>AB58*101.5%</f>
        <v>1949556.515175523</v>
      </c>
      <c r="AE58" s="375">
        <f t="shared" si="10"/>
        <v>1.4999999999999858</v>
      </c>
    </row>
    <row r="59" spans="2:31" ht="12.75">
      <c r="B59" s="313"/>
      <c r="C59" s="88" t="s">
        <v>138</v>
      </c>
      <c r="D59" s="89"/>
      <c r="E59" s="80">
        <v>21142.5</v>
      </c>
      <c r="F59" s="81">
        <v>45253.97</v>
      </c>
      <c r="G59" s="81">
        <v>50780.36</v>
      </c>
      <c r="H59" s="83">
        <v>42531.25</v>
      </c>
      <c r="I59" s="82">
        <f t="shared" si="8"/>
        <v>-16.24468593763416</v>
      </c>
      <c r="J59" s="83">
        <v>46513.77</v>
      </c>
      <c r="K59" s="84">
        <f t="shared" si="9"/>
        <v>9.363750183688452</v>
      </c>
      <c r="L59" s="85">
        <v>74753</v>
      </c>
      <c r="M59" s="259">
        <f t="shared" si="10"/>
        <v>60.71154842963708</v>
      </c>
      <c r="N59" s="83">
        <v>74753</v>
      </c>
      <c r="O59" s="259">
        <f t="shared" si="10"/>
        <v>0</v>
      </c>
      <c r="P59" s="268">
        <v>74753</v>
      </c>
      <c r="Q59" s="259">
        <f t="shared" si="10"/>
        <v>0</v>
      </c>
      <c r="R59" s="268">
        <v>74753</v>
      </c>
      <c r="S59" s="259">
        <f t="shared" si="10"/>
        <v>0</v>
      </c>
      <c r="T59" s="83">
        <v>74753</v>
      </c>
      <c r="U59" s="259">
        <f t="shared" si="10"/>
        <v>0</v>
      </c>
      <c r="V59" s="83">
        <v>74753</v>
      </c>
      <c r="W59" s="259">
        <f t="shared" si="10"/>
        <v>0</v>
      </c>
      <c r="X59" s="85">
        <v>0</v>
      </c>
      <c r="Y59" s="259">
        <f t="shared" si="10"/>
        <v>-100</v>
      </c>
      <c r="Z59" s="268"/>
      <c r="AA59" s="259" t="e">
        <f t="shared" si="10"/>
        <v>#DIV/0!</v>
      </c>
      <c r="AB59" s="268"/>
      <c r="AC59" s="259" t="e">
        <f t="shared" si="10"/>
        <v>#DIV/0!</v>
      </c>
      <c r="AD59" s="268"/>
      <c r="AE59" s="259" t="e">
        <f t="shared" si="10"/>
        <v>#DIV/0!</v>
      </c>
    </row>
    <row r="60" spans="1:31" ht="12.75">
      <c r="A60" s="308"/>
      <c r="B60" s="367">
        <v>751</v>
      </c>
      <c r="C60" s="377" t="s">
        <v>86</v>
      </c>
      <c r="D60" s="378"/>
      <c r="E60" s="324">
        <v>14721.85</v>
      </c>
      <c r="F60" s="324">
        <v>9545.36</v>
      </c>
      <c r="G60" s="324">
        <v>799.94</v>
      </c>
      <c r="H60" s="325">
        <v>10157.24</v>
      </c>
      <c r="I60" s="327">
        <f t="shared" si="8"/>
        <v>1169.750231267345</v>
      </c>
      <c r="J60" s="325">
        <v>29496.27</v>
      </c>
      <c r="K60" s="327">
        <f t="shared" si="9"/>
        <v>190.3965053498785</v>
      </c>
      <c r="L60" s="328">
        <v>920</v>
      </c>
      <c r="M60" s="330">
        <f t="shared" si="10"/>
        <v>-96.8809615588683</v>
      </c>
      <c r="N60" s="325">
        <f>L60*101.5%</f>
        <v>933.8</v>
      </c>
      <c r="O60" s="330">
        <f t="shared" si="10"/>
        <v>1.4999999999999858</v>
      </c>
      <c r="P60" s="329">
        <f>N60*101.5%</f>
        <v>947.8069999999999</v>
      </c>
      <c r="Q60" s="330">
        <f t="shared" si="10"/>
        <v>1.4999999999999858</v>
      </c>
      <c r="R60" s="329">
        <f>P60*101.5%</f>
        <v>962.0241049999998</v>
      </c>
      <c r="S60" s="330">
        <f t="shared" si="10"/>
        <v>1.4999999999999858</v>
      </c>
      <c r="T60" s="325">
        <f>R60*101.5%</f>
        <v>976.4544665749997</v>
      </c>
      <c r="U60" s="330">
        <f t="shared" si="10"/>
        <v>1.4999999999999858</v>
      </c>
      <c r="V60" s="325">
        <f>T60*101.5%</f>
        <v>991.1012835736246</v>
      </c>
      <c r="W60" s="330">
        <f t="shared" si="10"/>
        <v>1.4999999999999858</v>
      </c>
      <c r="X60" s="328">
        <f>V60*101.5%</f>
        <v>1005.9678028272289</v>
      </c>
      <c r="Y60" s="330">
        <f t="shared" si="10"/>
        <v>1.4999999999999858</v>
      </c>
      <c r="Z60" s="329">
        <f>X60*101.5%</f>
        <v>1021.0573198696372</v>
      </c>
      <c r="AA60" s="330">
        <f t="shared" si="10"/>
        <v>1.4999999999999858</v>
      </c>
      <c r="AB60" s="329">
        <f>Z60*101.5%</f>
        <v>1036.3731796676816</v>
      </c>
      <c r="AC60" s="330">
        <f t="shared" si="10"/>
        <v>1.4999999999999858</v>
      </c>
      <c r="AD60" s="329">
        <f>AB60*101.5%</f>
        <v>1051.9187773626968</v>
      </c>
      <c r="AE60" s="330">
        <f t="shared" si="10"/>
        <v>1.4999999999999858</v>
      </c>
    </row>
    <row r="61" spans="2:31" ht="12.75">
      <c r="B61" s="313"/>
      <c r="C61" s="88" t="s">
        <v>138</v>
      </c>
      <c r="D61" s="89"/>
      <c r="E61" s="80">
        <v>4249.64</v>
      </c>
      <c r="F61" s="81">
        <v>3608.19</v>
      </c>
      <c r="G61" s="81">
        <v>799.94</v>
      </c>
      <c r="H61" s="83">
        <v>3247.9</v>
      </c>
      <c r="I61" s="82">
        <f t="shared" si="8"/>
        <v>306.01795134635097</v>
      </c>
      <c r="J61" s="83">
        <v>7584.35</v>
      </c>
      <c r="K61" s="84">
        <f t="shared" si="9"/>
        <v>133.51550232457896</v>
      </c>
      <c r="L61" s="85">
        <v>920</v>
      </c>
      <c r="M61" s="259">
        <f t="shared" si="10"/>
        <v>-87.86975812033991</v>
      </c>
      <c r="N61" s="83">
        <v>933.8</v>
      </c>
      <c r="O61" s="259">
        <f t="shared" si="10"/>
        <v>1.4999999999999858</v>
      </c>
      <c r="P61" s="268">
        <v>941.8</v>
      </c>
      <c r="Q61" s="259">
        <f t="shared" si="10"/>
        <v>0.8567144998929024</v>
      </c>
      <c r="R61" s="268">
        <v>962.02</v>
      </c>
      <c r="S61" s="259">
        <f t="shared" si="10"/>
        <v>2.1469526438734334</v>
      </c>
      <c r="T61" s="83">
        <v>976.45</v>
      </c>
      <c r="U61" s="259">
        <f t="shared" si="10"/>
        <v>1.4999688156171374</v>
      </c>
      <c r="V61" s="83">
        <v>991.1</v>
      </c>
      <c r="W61" s="259">
        <f t="shared" si="10"/>
        <v>1.5003328383429704</v>
      </c>
      <c r="X61" s="85">
        <v>0</v>
      </c>
      <c r="Y61" s="259">
        <f t="shared" si="10"/>
        <v>-100</v>
      </c>
      <c r="Z61" s="268"/>
      <c r="AA61" s="259" t="e">
        <f t="shared" si="10"/>
        <v>#DIV/0!</v>
      </c>
      <c r="AB61" s="268"/>
      <c r="AC61" s="259" t="e">
        <f t="shared" si="10"/>
        <v>#DIV/0!</v>
      </c>
      <c r="AD61" s="268"/>
      <c r="AE61" s="259" t="e">
        <f t="shared" si="10"/>
        <v>#DIV/0!</v>
      </c>
    </row>
    <row r="62" spans="1:31" ht="12.75">
      <c r="A62" s="309"/>
      <c r="B62" s="314">
        <v>0</v>
      </c>
      <c r="C62" s="311" t="s">
        <v>146</v>
      </c>
      <c r="D62" s="146"/>
      <c r="E62" s="81">
        <v>0</v>
      </c>
      <c r="F62" s="81">
        <v>0</v>
      </c>
      <c r="G62" s="81">
        <v>4500</v>
      </c>
      <c r="H62" s="83">
        <v>0</v>
      </c>
      <c r="I62" s="82">
        <f t="shared" si="8"/>
        <v>-100</v>
      </c>
      <c r="J62" s="83">
        <v>0</v>
      </c>
      <c r="K62" s="84"/>
      <c r="L62" s="85">
        <v>0</v>
      </c>
      <c r="M62" s="259"/>
      <c r="N62" s="83"/>
      <c r="O62" s="259"/>
      <c r="P62" s="268"/>
      <c r="Q62" s="259"/>
      <c r="R62" s="268"/>
      <c r="S62" s="259"/>
      <c r="T62" s="83">
        <v>0</v>
      </c>
      <c r="U62" s="259"/>
      <c r="V62" s="83">
        <v>0</v>
      </c>
      <c r="W62" s="259"/>
      <c r="X62" s="85">
        <v>0</v>
      </c>
      <c r="Y62" s="259"/>
      <c r="Z62" s="268">
        <v>0</v>
      </c>
      <c r="AA62" s="259"/>
      <c r="AB62" s="268">
        <v>0</v>
      </c>
      <c r="AC62" s="259"/>
      <c r="AD62" s="268">
        <v>0</v>
      </c>
      <c r="AE62" s="259"/>
    </row>
    <row r="63" spans="1:31" ht="12.75">
      <c r="A63" s="147"/>
      <c r="B63" s="148"/>
      <c r="C63" s="464" t="s">
        <v>155</v>
      </c>
      <c r="D63" s="465"/>
      <c r="E63" s="149">
        <f>E54+E56+E58+E60+E62</f>
        <v>2065319.2</v>
      </c>
      <c r="F63" s="149">
        <f>F54+F56+F58+F60+F62</f>
        <v>1944943.58</v>
      </c>
      <c r="G63" s="149">
        <f>G54+G56+G58+G60+G62</f>
        <v>2281556.25</v>
      </c>
      <c r="H63" s="149">
        <f>H54+H56+H58+H60</f>
        <v>1943784.5699999998</v>
      </c>
      <c r="I63" s="150">
        <f t="shared" si="8"/>
        <v>-14.804442362532157</v>
      </c>
      <c r="J63" s="149">
        <f>J54+J56+J58+J60+J62</f>
        <v>2821388.16</v>
      </c>
      <c r="K63" s="152">
        <f>J63/H63*100-100</f>
        <v>45.14922093449897</v>
      </c>
      <c r="L63" s="149">
        <f>L54+L56+L58+L60+L62</f>
        <v>1758387</v>
      </c>
      <c r="M63" s="259">
        <f>L63/J63*100-100</f>
        <v>-37.676530123384374</v>
      </c>
      <c r="N63" s="149">
        <f>N54+N56+N58+N60+N62</f>
        <v>1784762.805</v>
      </c>
      <c r="O63" s="259">
        <f>N63/L63*100-100</f>
        <v>1.4999999999999858</v>
      </c>
      <c r="P63" s="149">
        <f>P54+P56+P58+P60+P62</f>
        <v>1811534.2470749998</v>
      </c>
      <c r="Q63" s="259">
        <f>P63/N63*100-100</f>
        <v>1.4999999999999858</v>
      </c>
      <c r="R63" s="149">
        <f>R54+R56+R58+R60+R62</f>
        <v>1838707.2607811247</v>
      </c>
      <c r="S63" s="259">
        <f>R63/P63*100-100</f>
        <v>1.4999999999999858</v>
      </c>
      <c r="T63" s="149">
        <f>T54+T56+T58+T60+T62</f>
        <v>1866287.8696928413</v>
      </c>
      <c r="U63" s="259">
        <f>T63/R63*100-100</f>
        <v>1.4999999999999858</v>
      </c>
      <c r="V63" s="149">
        <f>V54+V56+V58+V60+V62</f>
        <v>1894282.1877382335</v>
      </c>
      <c r="W63" s="259">
        <f>V63/T63*100-100</f>
        <v>1.4999999999999716</v>
      </c>
      <c r="X63" s="149">
        <f>X54+X56+X58+X60+X62</f>
        <v>1922696.4205543068</v>
      </c>
      <c r="Y63" s="259">
        <f>X63/V63*100-100</f>
        <v>1.4999999999999858</v>
      </c>
      <c r="Z63" s="149">
        <f>Z54+Z56+Z58+Z60+Z62</f>
        <v>1951536.8668626214</v>
      </c>
      <c r="AA63" s="259">
        <f>Z63/X63*100-100</f>
        <v>1.4999999999999858</v>
      </c>
      <c r="AB63" s="149">
        <f>AB54+AB56+AB58+AB60+AB62</f>
        <v>1980809.9198655603</v>
      </c>
      <c r="AC63" s="259">
        <f>AB63/Z63*100-100</f>
        <v>1.4999999999999716</v>
      </c>
      <c r="AD63" s="149">
        <f>AD54+AD56+AD58+AD60+AD62</f>
        <v>2010522.0686635436</v>
      </c>
      <c r="AE63" s="259">
        <f>AD63/AB63*100-100</f>
        <v>1.4999999999999858</v>
      </c>
    </row>
    <row r="64" spans="1:31" ht="12.75">
      <c r="A64" s="154"/>
      <c r="B64" s="155"/>
      <c r="C64" s="155"/>
      <c r="D64" s="155"/>
      <c r="E64" s="156"/>
      <c r="F64" s="156"/>
      <c r="G64" s="156"/>
      <c r="H64" s="158"/>
      <c r="I64" s="159"/>
      <c r="J64" s="158"/>
      <c r="K64" s="160"/>
      <c r="L64" s="77"/>
      <c r="M64" s="75"/>
      <c r="N64" s="72"/>
      <c r="O64" s="75"/>
      <c r="P64" s="72"/>
      <c r="Q64" s="75"/>
      <c r="R64" s="72"/>
      <c r="S64" s="75"/>
      <c r="T64" s="265"/>
      <c r="U64" s="75"/>
      <c r="V64" s="72"/>
      <c r="W64" s="75"/>
      <c r="X64" s="77"/>
      <c r="Y64" s="75"/>
      <c r="Z64" s="72"/>
      <c r="AA64" s="75"/>
      <c r="AB64" s="72"/>
      <c r="AC64" s="75"/>
      <c r="AD64" s="72"/>
      <c r="AE64" s="75"/>
    </row>
    <row r="66" spans="1:31" ht="12.75">
      <c r="A66" s="284" t="s">
        <v>81</v>
      </c>
      <c r="B66" s="312" t="s">
        <v>80</v>
      </c>
      <c r="C66" s="119" t="s">
        <v>154</v>
      </c>
      <c r="D66" s="320" t="s">
        <v>157</v>
      </c>
      <c r="E66" s="355">
        <v>2006</v>
      </c>
      <c r="F66" s="355">
        <v>2007</v>
      </c>
      <c r="G66" s="356">
        <v>2008</v>
      </c>
      <c r="H66" s="355">
        <v>2009</v>
      </c>
      <c r="I66" s="355"/>
      <c r="J66" s="355">
        <v>2010</v>
      </c>
      <c r="K66" s="357"/>
      <c r="L66" s="358">
        <v>2011</v>
      </c>
      <c r="M66" s="359"/>
      <c r="N66" s="360">
        <v>2012</v>
      </c>
      <c r="O66" s="359"/>
      <c r="P66" s="360">
        <v>2013</v>
      </c>
      <c r="Q66" s="359"/>
      <c r="R66" s="360">
        <v>2014</v>
      </c>
      <c r="S66" s="359"/>
      <c r="T66" s="359">
        <v>2015</v>
      </c>
      <c r="U66" s="359"/>
      <c r="V66" s="360">
        <v>2016</v>
      </c>
      <c r="W66" s="359"/>
      <c r="X66" s="361">
        <v>2017</v>
      </c>
      <c r="Y66" s="359"/>
      <c r="Z66" s="362">
        <v>2018</v>
      </c>
      <c r="AA66" s="359"/>
      <c r="AB66" s="363">
        <v>2019</v>
      </c>
      <c r="AC66" s="359"/>
      <c r="AD66" s="362">
        <v>2020</v>
      </c>
      <c r="AE66" s="359"/>
    </row>
    <row r="67" spans="1:31" ht="12.75">
      <c r="A67" s="161"/>
      <c r="B67" s="459" t="s">
        <v>89</v>
      </c>
      <c r="C67" s="460"/>
      <c r="D67" s="461"/>
      <c r="E67" s="165">
        <f>E63+E51</f>
        <v>11431865</v>
      </c>
      <c r="F67" s="165">
        <f>F63+F51</f>
        <v>11866064.799999999</v>
      </c>
      <c r="G67" s="165">
        <f>G63+G51</f>
        <v>13339524.990000002</v>
      </c>
      <c r="H67" s="165">
        <f>H63+H51</f>
        <v>14071047.52</v>
      </c>
      <c r="I67" s="166">
        <f>H67/G67*100-100</f>
        <v>5.483872405864403</v>
      </c>
      <c r="J67" s="165">
        <f>J63+J51</f>
        <v>15227835.34</v>
      </c>
      <c r="K67" s="167">
        <f>J67/H67*100-100</f>
        <v>8.221049771566683</v>
      </c>
      <c r="L67" s="165">
        <f>L63+L51</f>
        <v>13066079</v>
      </c>
      <c r="M67" s="82">
        <f>L67/J67*100-100</f>
        <v>-14.196084287315387</v>
      </c>
      <c r="N67" s="165">
        <f>N63+N51</f>
        <v>13051518.635</v>
      </c>
      <c r="O67" s="82">
        <f>N67/L67*100-100</f>
        <v>-0.11143637659010608</v>
      </c>
      <c r="P67" s="165">
        <f>P63+P51</f>
        <v>13056564.572025001</v>
      </c>
      <c r="Q67" s="82">
        <f>P67/N67*100-100</f>
        <v>0.038661685020088044</v>
      </c>
      <c r="R67" s="275">
        <f>R63+R51</f>
        <v>13130022.338205373</v>
      </c>
      <c r="S67" s="82">
        <f>R67/P67*100-100</f>
        <v>0.562611748099215</v>
      </c>
      <c r="T67" s="266">
        <f>T63+T51</f>
        <v>13252846.613278454</v>
      </c>
      <c r="U67" s="82">
        <f>T67/R67*100-100</f>
        <v>0.9354460480671918</v>
      </c>
      <c r="V67" s="165">
        <f>V63+V51</f>
        <v>13352071.45247763</v>
      </c>
      <c r="W67" s="82">
        <f>V67/T67*100-100</f>
        <v>0.7487058599151055</v>
      </c>
      <c r="X67" s="295">
        <f>X63+X51</f>
        <v>13530772.679264793</v>
      </c>
      <c r="Y67" s="82">
        <f>X67/V67*100-100</f>
        <v>1.3383782990017181</v>
      </c>
      <c r="Z67" s="275">
        <f>Z63+Z51</f>
        <v>13670192.849453766</v>
      </c>
      <c r="AA67" s="82">
        <f>Z67/X67*100-100</f>
        <v>1.0303932635172117</v>
      </c>
      <c r="AB67" s="275">
        <f>AB63+AB51</f>
        <v>13851765.73219557</v>
      </c>
      <c r="AC67" s="82">
        <f>AB67/Z67*100-100</f>
        <v>1.3282393653214513</v>
      </c>
      <c r="AD67" s="275">
        <f>AD63+AD51</f>
        <v>14038899.6631785</v>
      </c>
      <c r="AE67" s="82">
        <f>AD67/AB67*100-100</f>
        <v>1.3509752807035795</v>
      </c>
    </row>
    <row r="68" spans="1:31" ht="12.75">
      <c r="A68" s="168" t="s">
        <v>13</v>
      </c>
      <c r="B68" s="169" t="s">
        <v>36</v>
      </c>
      <c r="C68" s="170" t="s">
        <v>37</v>
      </c>
      <c r="D68" s="171"/>
      <c r="E68" s="80">
        <f>E67-E69</f>
        <v>9612782.36</v>
      </c>
      <c r="F68" s="80">
        <f>F67-F69</f>
        <v>10334698.6</v>
      </c>
      <c r="G68" s="80">
        <f>G67-G69</f>
        <v>11385006.470000003</v>
      </c>
      <c r="H68" s="80">
        <f>H67-H69</f>
        <v>11846310.32</v>
      </c>
      <c r="I68" s="82">
        <f>H68/G68*100-100</f>
        <v>4.051854087352112</v>
      </c>
      <c r="J68" s="80">
        <f>J67-J69</f>
        <v>13101268.92</v>
      </c>
      <c r="K68" s="84">
        <f>J68/H68*100-100</f>
        <v>10.593666433684973</v>
      </c>
      <c r="L68" s="80">
        <f>L67-L69</f>
        <v>12888387</v>
      </c>
      <c r="M68" s="82">
        <f>L68/J68*100-100</f>
        <v>-1.6248954303580518</v>
      </c>
      <c r="N68" s="80">
        <f>N67-N69</f>
        <v>13051518.635</v>
      </c>
      <c r="O68" s="82">
        <f>N68/L68*100-100</f>
        <v>1.2657257653731193</v>
      </c>
      <c r="P68" s="80">
        <f>P67-P69</f>
        <v>13056564.572025001</v>
      </c>
      <c r="Q68" s="82">
        <f>P68/N68*100-100</f>
        <v>0.038661685020088044</v>
      </c>
      <c r="R68" s="270">
        <f>R67-R69</f>
        <v>13130022.338205373</v>
      </c>
      <c r="S68" s="82">
        <f>R68/P68*100-100</f>
        <v>0.562611748099215</v>
      </c>
      <c r="T68" s="80">
        <f>T67-T69</f>
        <v>13252846.613278454</v>
      </c>
      <c r="U68" s="82">
        <f>T68/R68*100-100</f>
        <v>0.9354460480671918</v>
      </c>
      <c r="V68" s="80">
        <f>V67-V69</f>
        <v>13352071.45247763</v>
      </c>
      <c r="W68" s="82">
        <f>V68/T68*100-100</f>
        <v>0.7487058599151055</v>
      </c>
      <c r="X68" s="293">
        <f>X67-X69</f>
        <v>13530772.679264793</v>
      </c>
      <c r="Y68" s="82">
        <f>X68/V68*100-100</f>
        <v>1.3383782990017181</v>
      </c>
      <c r="Z68" s="270">
        <f>Z67-Z69</f>
        <v>13670192.849453766</v>
      </c>
      <c r="AA68" s="82">
        <f>Z68/X68*100-100</f>
        <v>1.0303932635172117</v>
      </c>
      <c r="AB68" s="270">
        <f>AB67-AB69</f>
        <v>13851765.73219557</v>
      </c>
      <c r="AC68" s="82">
        <f>AB68/Z68*100-100</f>
        <v>1.3282393653214513</v>
      </c>
      <c r="AD68" s="270">
        <f>AD67-AD69</f>
        <v>14038899.6631785</v>
      </c>
      <c r="AE68" s="82">
        <f>AD68/AB68*100-100</f>
        <v>1.3509752807035795</v>
      </c>
    </row>
    <row r="69" spans="1:31" ht="12.75">
      <c r="A69" s="193" t="s">
        <v>16</v>
      </c>
      <c r="B69" s="105"/>
      <c r="C69" s="194" t="s">
        <v>38</v>
      </c>
      <c r="D69" s="195"/>
      <c r="E69" s="196">
        <f>SUM(E5+E9+E11+E14+E17+E20+E28+E35+E40+E43+E46+E62)</f>
        <v>1819082.64</v>
      </c>
      <c r="F69" s="196">
        <f>SUM(F5+F9+F11+F14+F17+F20+F28+F35+F40+F43+F46+F62)</f>
        <v>1531366.2</v>
      </c>
      <c r="G69" s="196">
        <f>SUM(G5+G9+G11+G14+G17+G20+G28+G35+G40+G43+G46+G62)</f>
        <v>1954518.52</v>
      </c>
      <c r="H69" s="196">
        <f>SUM(H5+H9+H11+H14+H17+H20+H28+H35+H40+H43+H46+H62)</f>
        <v>2224737.1999999997</v>
      </c>
      <c r="I69" s="126">
        <f>H69/G69*100-100</f>
        <v>13.825332286951152</v>
      </c>
      <c r="J69" s="196">
        <f>SUM(J5+J9+J11+J14+J17+J20+J28+J35+J40+J43+J46+J49+J62)</f>
        <v>2126566.42</v>
      </c>
      <c r="K69" s="127">
        <f>J69/H69*100-100</f>
        <v>-4.412691080995984</v>
      </c>
      <c r="L69" s="196">
        <f>SUM(L5+L9+L11+L14+L17+L20+L28+L35+L40+L43+L46+L49+L62)</f>
        <v>177692</v>
      </c>
      <c r="M69" s="126">
        <f>L69/J69*100-100</f>
        <v>-91.64418292657889</v>
      </c>
      <c r="N69" s="196">
        <f>SUM(N5+N9+N11+N14+N17+N20+N28+N35+N40+N43+N46+N62)</f>
        <v>0</v>
      </c>
      <c r="O69" s="126">
        <f>N69/L69*100-100</f>
        <v>-100</v>
      </c>
      <c r="P69" s="196">
        <f>SUM(P5+P9+P11+P14+P17+P20+P28+P35+P40+P43+P46+P62)</f>
        <v>0</v>
      </c>
      <c r="Q69" s="126" t="e">
        <f>P69/N69*100-100</f>
        <v>#DIV/0!</v>
      </c>
      <c r="R69" s="196">
        <f>SUM(R5+R9+R11+R14+R17+R20+R28+R35+R40+R43+R46+R62)</f>
        <v>0</v>
      </c>
      <c r="S69" s="126" t="e">
        <f>R69/P69*100-100</f>
        <v>#DIV/0!</v>
      </c>
      <c r="T69" s="196">
        <f>SUM(T5+T9+T11+T14+T17+T20+T28+T35+T40+T43+T46+T62)</f>
        <v>0</v>
      </c>
      <c r="U69" s="126" t="e">
        <f>T69/R69*100-100</f>
        <v>#DIV/0!</v>
      </c>
      <c r="V69" s="196">
        <f>SUM(V5+V9+V11+V14+V17+V20+V28+V35+V40+V43+V46+V62)</f>
        <v>0</v>
      </c>
      <c r="W69" s="126" t="e">
        <f>V69/T69*100-100</f>
        <v>#DIV/0!</v>
      </c>
      <c r="X69" s="196">
        <f>SUM(X5+X9+X11+X14+X17+X20+X28+X35+X40+X43+X46+X62)</f>
        <v>0</v>
      </c>
      <c r="Y69" s="126" t="e">
        <f>X69/V69*100-100</f>
        <v>#DIV/0!</v>
      </c>
      <c r="Z69" s="196">
        <f>SUM(Z5+Z9+Z11+Z14+Z17+Z20+Z28+Z35+Z40+Z43+Z46+Z62)</f>
        <v>0</v>
      </c>
      <c r="AA69" s="126" t="e">
        <f>Z69/X69*100-100</f>
        <v>#DIV/0!</v>
      </c>
      <c r="AB69" s="196">
        <f>SUM(AB5+AB9+AB11+AB14+AB17+AB20+AB28+AB35+AB40+AB43+AB46+AB62)</f>
        <v>0</v>
      </c>
      <c r="AC69" s="126" t="e">
        <f>AB69/Z69*100-100</f>
        <v>#DIV/0!</v>
      </c>
      <c r="AD69" s="196">
        <f>SUM(AD5+AD9+AD11+AD14+AD17+AD20+AD28+AD35+AD40+AD43+AD46+AD62)</f>
        <v>0</v>
      </c>
      <c r="AE69" s="126" t="e">
        <f>AD69/AB69*100-100</f>
        <v>#DIV/0!</v>
      </c>
    </row>
    <row r="70" spans="1:32" ht="12.75">
      <c r="A70" s="285"/>
      <c r="B70" s="205"/>
      <c r="C70" s="315" t="s">
        <v>112</v>
      </c>
      <c r="D70" s="97"/>
      <c r="E70" s="206">
        <f>E6+E12+E15+E18+E21+E23+E29+E31+E33+E36+E38+E41+E44+E47+E50+E55+E57+E59+E61</f>
        <v>4836192.609999999</v>
      </c>
      <c r="F70" s="206">
        <f>F6+F12+F15+F18+F21+F23+F29+F31+F33+F36+F38+F41+F44+F47+F50+F55+F57+F59+F61</f>
        <v>5116193.07</v>
      </c>
      <c r="G70" s="206">
        <f>G6+G12+G15+G18+G21+G23+G29+G31+G33+G36+G38+G41+G44+G47+G50+G55+G57+G59+G61</f>
        <v>5537452.510000001</v>
      </c>
      <c r="H70" s="206">
        <f>H6+H12+H15+H18+H21+H23+H29+H31+H33+H36+H38+H41+H44+H47+H50+H55+H57+H59+H61</f>
        <v>6005007.920000001</v>
      </c>
      <c r="I70" s="82">
        <f>H70/G70*100-100</f>
        <v>8.443510967464718</v>
      </c>
      <c r="J70" s="206">
        <f>J6+J12+J15+J18+J21+J23+J29+J31+J33+J36+J38+J41+J44+J47+J50+J55+J57+J59+J61</f>
        <v>6459124.9399999995</v>
      </c>
      <c r="K70" s="84">
        <f>J70/H70*100-100</f>
        <v>7.562305096843218</v>
      </c>
      <c r="L70" s="206">
        <f>L6+L12+L15+L18+L21+L23+L29+L31+L33+L36+L38+L41+L44+L47+L50+L55+L57+L59+L61</f>
        <v>7006540</v>
      </c>
      <c r="M70" s="82">
        <f>L70/J70*100-100</f>
        <v>8.475065354595856</v>
      </c>
      <c r="N70" s="206">
        <f>N6+N12+N15+N18+N21+N23+N29+N31+N33+N36+N38+N41+N44+N47+N50+N55+N57+N59+N61</f>
        <v>7005339.8</v>
      </c>
      <c r="O70" s="82">
        <f>N70/L70*100-100</f>
        <v>-0.017129710242144824</v>
      </c>
      <c r="P70" s="206">
        <f>P6+P12+P15+P18+P21+P23+P29+P31+P33+P36+P38+P41+P44+P47+P50+P55+P57+P59+P61</f>
        <v>7006145.59</v>
      </c>
      <c r="Q70" s="82">
        <f>P70/N70*100-100</f>
        <v>0.011502511270037985</v>
      </c>
      <c r="R70" s="206">
        <f>R6+R12+R15+R18+R21+R23+R29+R31+R33+R36+R38+R41+R44+R47+R50+R55+R57+R59+R61</f>
        <v>7006975.569999999</v>
      </c>
      <c r="S70" s="82">
        <f>R70/P70*100-100</f>
        <v>0.011846456647774062</v>
      </c>
      <c r="T70" s="206">
        <f>T6+T12+T15+T18+T21+T23+T29+T31+T33+T36+T38+T41+T44+T47+T50+T55+T57+T59+T61</f>
        <v>6997008.9</v>
      </c>
      <c r="U70" s="82">
        <f>T70/R70*100-100</f>
        <v>-0.14223925715783992</v>
      </c>
      <c r="V70" s="206">
        <f>V6+V12+V15+V18+V21+V23+V29+V31+V33+V36+V38+V41+V44+V47+V50+V55+V57+V59+V61</f>
        <v>6997857.779999999</v>
      </c>
      <c r="W70" s="82">
        <f>V70/T70*100-100</f>
        <v>0.012132041164036877</v>
      </c>
      <c r="X70" s="206">
        <f>X6+X12+X15+X18+X21+X23+X29+X31+X33+X36+X38+X41+X44+X47+X50+X55+X57+X59+X61</f>
        <v>0</v>
      </c>
      <c r="Y70" s="82">
        <f>X70/V70*100-100</f>
        <v>-100</v>
      </c>
      <c r="Z70" s="206">
        <f>Z6+Z12+Z15+Z18+Z21+Z23+Z29+Z31+Z33+Z36+Z38+Z41+Z44+Z47+Z50+Z55+Z57+Z59+Z61</f>
        <v>0</v>
      </c>
      <c r="AA70" s="82" t="e">
        <f>Z70/X70*100-100</f>
        <v>#DIV/0!</v>
      </c>
      <c r="AB70" s="206">
        <f>AB6+AB12+AB15+AB18+AB21+AB23+AB29+AB31+AB33+AB36+AB38+AB41+AB44+AB47+AB50+AB55+AB57+AB59+AB61</f>
        <v>0</v>
      </c>
      <c r="AC70" s="82" t="e">
        <f>AB70/Z70*100-100</f>
        <v>#DIV/0!</v>
      </c>
      <c r="AD70" s="206">
        <f>AD6+AD12+AD15+AD18+AD21+AD23+AD29+AD31+AD33+AD36+AD38+AD41+AD44+AD47+AD50+AD55+AD57+AD59+AD61</f>
        <v>0</v>
      </c>
      <c r="AE70" s="82" t="e">
        <f>AD70/AB70*100-100</f>
        <v>#DIV/0!</v>
      </c>
      <c r="AF70" s="1"/>
    </row>
    <row r="71" spans="1:32" ht="13.5" thickBot="1">
      <c r="A71" s="286"/>
      <c r="B71" s="287"/>
      <c r="C71" s="316" t="s">
        <v>110</v>
      </c>
      <c r="D71" s="317"/>
      <c r="E71" s="290">
        <f>E68-E70</f>
        <v>4776589.75</v>
      </c>
      <c r="F71" s="290">
        <f>F68-F70</f>
        <v>5218505.529999999</v>
      </c>
      <c r="G71" s="290">
        <f>G68-G70</f>
        <v>5847553.960000002</v>
      </c>
      <c r="H71" s="290">
        <f>H68-H70</f>
        <v>5841302.399999999</v>
      </c>
      <c r="I71" s="291">
        <f>H71/G71*100-100</f>
        <v>-0.10690897497937613</v>
      </c>
      <c r="J71" s="290">
        <f>J68-J70</f>
        <v>6642143.98</v>
      </c>
      <c r="K71" s="292">
        <f>J71/H71*100-100</f>
        <v>13.709983239354301</v>
      </c>
      <c r="L71" s="299">
        <f>L68-L70</f>
        <v>5881847</v>
      </c>
      <c r="M71" s="291">
        <f>L71/J71*100-100</f>
        <v>-11.446559759759992</v>
      </c>
      <c r="N71" s="290">
        <f>N68-N70</f>
        <v>6046178.835</v>
      </c>
      <c r="O71" s="291">
        <f>N71/L71*100-100</f>
        <v>2.793881496747531</v>
      </c>
      <c r="P71" s="290">
        <f>P68-P70</f>
        <v>6050418.982025001</v>
      </c>
      <c r="Q71" s="291">
        <f>P71/N71*100-100</f>
        <v>0.07012936832857974</v>
      </c>
      <c r="R71" s="290">
        <f>R68-R70</f>
        <v>6123046.768205374</v>
      </c>
      <c r="S71" s="291">
        <f>R71/P71*100-100</f>
        <v>1.200376145786592</v>
      </c>
      <c r="T71" s="290">
        <f>T68-T70</f>
        <v>6255837.713278454</v>
      </c>
      <c r="U71" s="291">
        <f>T71/R71*100-100</f>
        <v>2.1687070195611113</v>
      </c>
      <c r="V71" s="290">
        <f>V68-V70</f>
        <v>6354213.672477631</v>
      </c>
      <c r="W71" s="291">
        <f>V71/T71*100-100</f>
        <v>1.5725465350606527</v>
      </c>
      <c r="X71" s="299">
        <f>X68-X70</f>
        <v>13530772.679264793</v>
      </c>
      <c r="Y71" s="291">
        <f>X71/V71*100-100</f>
        <v>112.94173247386067</v>
      </c>
      <c r="Z71" s="290">
        <f>Z68-Z70</f>
        <v>13670192.849453766</v>
      </c>
      <c r="AA71" s="291">
        <f>Z71/X71*100-100</f>
        <v>1.0303932635172117</v>
      </c>
      <c r="AB71" s="290">
        <f>AB68-AB70</f>
        <v>13851765.73219557</v>
      </c>
      <c r="AC71" s="291">
        <f>AB71/Z71*100-100</f>
        <v>1.3282393653214513</v>
      </c>
      <c r="AD71" s="290">
        <f>AD68-AD70</f>
        <v>14038899.6631785</v>
      </c>
      <c r="AE71" s="291">
        <f>AD71/AB71*100-100</f>
        <v>1.3509752807035795</v>
      </c>
      <c r="AF71" s="1"/>
    </row>
    <row r="72" spans="1:32" ht="12.75">
      <c r="A72" s="5" t="s">
        <v>44</v>
      </c>
      <c r="B72" s="21" t="s">
        <v>82</v>
      </c>
      <c r="C72" s="21"/>
      <c r="D72" s="21"/>
      <c r="E72" s="21"/>
      <c r="F72" s="21"/>
      <c r="G72" s="21"/>
      <c r="H72" s="21"/>
      <c r="I72" s="21"/>
      <c r="J72" s="21"/>
      <c r="K72" s="2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>
      <c r="A73" s="5"/>
      <c r="B73" s="21" t="s">
        <v>65</v>
      </c>
      <c r="C73" s="21"/>
      <c r="D73" s="21"/>
      <c r="E73" s="21"/>
      <c r="F73" s="21"/>
      <c r="G73" s="21"/>
      <c r="H73" s="21"/>
      <c r="I73" s="21"/>
      <c r="J73" s="21"/>
      <c r="K73" s="21"/>
      <c r="L73" s="1"/>
      <c r="M73" s="1"/>
      <c r="N73" s="1"/>
      <c r="O73" s="1"/>
      <c r="P73" s="1"/>
      <c r="Q73" s="8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>
      <c r="A74" s="5"/>
      <c r="B74" s="21" t="s">
        <v>46</v>
      </c>
      <c r="C74" s="21"/>
      <c r="D74" s="21"/>
      <c r="E74" s="21"/>
      <c r="F74" s="21"/>
      <c r="G74" s="21"/>
      <c r="H74" s="21"/>
      <c r="I74" s="21"/>
      <c r="J74" s="21"/>
      <c r="K74" s="21"/>
      <c r="L74" s="8"/>
      <c r="M74" s="8"/>
      <c r="N74" s="8"/>
      <c r="O74" s="8"/>
      <c r="P74" s="8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>
      <c r="A75" s="1"/>
      <c r="B75" s="1"/>
      <c r="C75" s="1"/>
      <c r="D75" s="1"/>
      <c r="E75" s="1"/>
      <c r="F75" s="1"/>
      <c r="G75" s="1"/>
      <c r="H75" s="7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>
      <c r="A76" s="1"/>
      <c r="B76" s="19" t="s">
        <v>45</v>
      </c>
      <c r="C76" s="19"/>
      <c r="D76" s="1"/>
      <c r="E76" s="1"/>
      <c r="F76" s="1"/>
      <c r="G76" s="1"/>
      <c r="H76" s="1"/>
      <c r="I76" s="7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>
      <c r="A77" s="1"/>
      <c r="B77" s="6" t="s">
        <v>73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>
      <c r="A78" s="1"/>
      <c r="B78" s="1" t="s">
        <v>130</v>
      </c>
      <c r="C78" s="1"/>
      <c r="D78" s="1"/>
      <c r="E78" s="1"/>
      <c r="F78" s="1"/>
      <c r="G78" s="1"/>
      <c r="H78" s="7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>
      <c r="A79" s="1"/>
      <c r="B79" s="1" t="s">
        <v>131</v>
      </c>
      <c r="C79" s="1"/>
      <c r="D79" s="1"/>
      <c r="E79" s="1"/>
      <c r="F79" s="1"/>
      <c r="G79" s="1"/>
      <c r="H79" s="7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>
      <c r="A80" s="1"/>
      <c r="B80" s="1"/>
      <c r="C80" s="1"/>
      <c r="D80" s="1"/>
      <c r="E80" s="1"/>
      <c r="F80" s="1"/>
      <c r="G80" s="1"/>
      <c r="H80" s="7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>
      <c r="A81" s="1"/>
      <c r="B81" s="1" t="s">
        <v>132</v>
      </c>
      <c r="C81" s="1"/>
      <c r="D81" s="1"/>
      <c r="E81" s="1"/>
      <c r="F81" s="1"/>
      <c r="G81" s="1"/>
      <c r="H81" s="1"/>
      <c r="I81" s="7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>
      <c r="A82" s="1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>
      <c r="A83" s="1"/>
      <c r="B83" s="6" t="s">
        <v>72</v>
      </c>
      <c r="C83" s="1"/>
      <c r="D83" s="1"/>
      <c r="E83" s="1"/>
      <c r="F83" s="1"/>
      <c r="G83" s="1"/>
      <c r="H83" s="7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>
      <c r="A84" s="1"/>
      <c r="B84" s="256" t="s">
        <v>133</v>
      </c>
      <c r="C84" s="257"/>
      <c r="D84" s="257"/>
      <c r="E84" s="257"/>
      <c r="F84" s="257"/>
      <c r="G84" s="257"/>
      <c r="H84" s="258"/>
      <c r="I84" s="257"/>
      <c r="J84" s="257"/>
      <c r="K84" s="257"/>
      <c r="L84" s="257"/>
      <c r="M84" s="257"/>
      <c r="N84" s="257"/>
      <c r="O84" s="257"/>
      <c r="P84" s="257"/>
      <c r="Q84" s="257"/>
      <c r="R84" s="257"/>
      <c r="S84" s="257"/>
      <c r="T84" s="257"/>
      <c r="U84" s="257"/>
      <c r="V84" s="257"/>
      <c r="W84" s="257"/>
      <c r="X84" s="1"/>
      <c r="Y84" s="1"/>
      <c r="Z84" s="1"/>
      <c r="AA84" s="1"/>
      <c r="AB84" s="1"/>
      <c r="AC84" s="1"/>
      <c r="AD84" s="1"/>
      <c r="AE84" s="1"/>
      <c r="AF84" s="1"/>
    </row>
  </sheetData>
  <mergeCells count="9">
    <mergeCell ref="B67:D67"/>
    <mergeCell ref="C4:D4"/>
    <mergeCell ref="C7:D7"/>
    <mergeCell ref="C8:D8"/>
    <mergeCell ref="C63:D63"/>
    <mergeCell ref="D1:K1"/>
    <mergeCell ref="N1:P1"/>
    <mergeCell ref="C2:D2"/>
    <mergeCell ref="B3:D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35"/>
  <sheetViews>
    <sheetView tabSelected="1" workbookViewId="0" topLeftCell="C1">
      <selection activeCell="M14" sqref="M14"/>
    </sheetView>
  </sheetViews>
  <sheetFormatPr defaultColWidth="9.00390625" defaultRowHeight="12.75"/>
  <cols>
    <col min="1" max="1" width="31.875" style="0" customWidth="1"/>
    <col min="2" max="2" width="13.625" style="0" customWidth="1"/>
    <col min="3" max="3" width="12.375" style="0" customWidth="1"/>
    <col min="4" max="4" width="12.625" style="0" customWidth="1"/>
    <col min="5" max="5" width="12.25390625" style="0" customWidth="1"/>
    <col min="6" max="6" width="11.00390625" style="0" customWidth="1"/>
    <col min="7" max="7" width="12.25390625" style="0" customWidth="1"/>
    <col min="8" max="8" width="14.375" style="0" customWidth="1"/>
    <col min="9" max="9" width="14.25390625" style="0" customWidth="1"/>
    <col min="10" max="10" width="13.00390625" style="0" customWidth="1"/>
    <col min="11" max="12" width="14.625" style="0" customWidth="1"/>
    <col min="13" max="14" width="12.75390625" style="0" customWidth="1"/>
    <col min="15" max="15" width="13.375" style="0" customWidth="1"/>
    <col min="16" max="16" width="14.375" style="0" customWidth="1"/>
    <col min="17" max="17" width="12.00390625" style="0" customWidth="1"/>
  </cols>
  <sheetData>
    <row r="2" spans="7:10" ht="12.75">
      <c r="G2" s="455" t="s">
        <v>184</v>
      </c>
      <c r="H2" s="455"/>
      <c r="I2" s="455"/>
      <c r="J2" s="455"/>
    </row>
    <row r="3" spans="7:10" ht="12.75">
      <c r="G3" s="455" t="s">
        <v>185</v>
      </c>
      <c r="H3" s="455"/>
      <c r="I3" s="455"/>
      <c r="J3" s="455"/>
    </row>
    <row r="4" spans="1:9" ht="14.25">
      <c r="A4" s="453"/>
      <c r="B4" s="214"/>
      <c r="C4" s="214"/>
      <c r="D4" s="214"/>
      <c r="E4" s="214"/>
      <c r="F4" s="214"/>
      <c r="G4" s="214"/>
      <c r="H4" s="214"/>
      <c r="I4" s="214"/>
    </row>
    <row r="5" spans="1:9" ht="12.75">
      <c r="A5" s="454" t="s">
        <v>183</v>
      </c>
      <c r="B5" s="454"/>
      <c r="C5" s="454"/>
      <c r="D5" s="454"/>
      <c r="E5" s="454"/>
      <c r="F5" s="454"/>
      <c r="G5" s="454"/>
      <c r="H5" s="454"/>
      <c r="I5" s="453"/>
    </row>
    <row r="6" spans="1:9" ht="14.25">
      <c r="A6" s="214"/>
      <c r="B6" s="214"/>
      <c r="C6" s="214"/>
      <c r="D6" s="214"/>
      <c r="E6" s="214"/>
      <c r="F6" s="214"/>
      <c r="G6" s="214"/>
      <c r="H6" s="214"/>
      <c r="I6" s="453"/>
    </row>
    <row r="7" spans="1:8" ht="12.75">
      <c r="A7" s="20"/>
      <c r="B7" s="20"/>
      <c r="C7" s="20"/>
      <c r="D7" s="20"/>
      <c r="E7" s="20"/>
      <c r="F7" s="20"/>
      <c r="G7" s="20"/>
      <c r="H7" s="20"/>
    </row>
    <row r="8" spans="1:15" ht="14.25">
      <c r="A8" s="215" t="s">
        <v>114</v>
      </c>
      <c r="B8" s="223">
        <v>2009</v>
      </c>
      <c r="C8" s="223">
        <v>2010</v>
      </c>
      <c r="D8" s="223">
        <v>2011</v>
      </c>
      <c r="E8" s="223">
        <v>2012</v>
      </c>
      <c r="F8" s="223">
        <v>2013</v>
      </c>
      <c r="G8" s="223">
        <v>2014</v>
      </c>
      <c r="H8" s="223">
        <v>2015</v>
      </c>
      <c r="I8" s="223">
        <v>2016</v>
      </c>
      <c r="J8" s="223">
        <v>2017</v>
      </c>
      <c r="K8" s="223">
        <v>2018</v>
      </c>
      <c r="L8" s="223">
        <v>2019</v>
      </c>
      <c r="M8" s="223">
        <v>2020</v>
      </c>
      <c r="N8" s="223">
        <v>2021</v>
      </c>
      <c r="O8" s="223">
        <v>2022</v>
      </c>
    </row>
    <row r="9" spans="1:15" ht="15">
      <c r="A9" s="216" t="s">
        <v>115</v>
      </c>
      <c r="B9" s="224">
        <v>12521330.39</v>
      </c>
      <c r="C9" s="224">
        <v>13590420.93</v>
      </c>
      <c r="D9" s="224">
        <v>13698035.01</v>
      </c>
      <c r="E9" s="224">
        <v>13788916</v>
      </c>
      <c r="F9" s="224">
        <v>14112847</v>
      </c>
      <c r="G9" s="224">
        <v>14333890</v>
      </c>
      <c r="H9" s="224">
        <v>14834692</v>
      </c>
      <c r="I9" s="224">
        <v>15206465</v>
      </c>
      <c r="J9" s="224">
        <v>15586626</v>
      </c>
      <c r="K9" s="224">
        <v>15976292</v>
      </c>
      <c r="L9" s="224">
        <v>16375699</v>
      </c>
      <c r="M9" s="224">
        <v>16765092</v>
      </c>
      <c r="N9" s="224">
        <v>17204719</v>
      </c>
      <c r="O9" s="224">
        <v>17634837</v>
      </c>
    </row>
    <row r="10" spans="1:15" ht="15">
      <c r="A10" s="216" t="s">
        <v>116</v>
      </c>
      <c r="B10" s="225">
        <v>4200.4</v>
      </c>
      <c r="C10" s="225">
        <v>2500</v>
      </c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</row>
    <row r="11" spans="1:15" ht="15">
      <c r="A11" s="216" t="s">
        <v>117</v>
      </c>
      <c r="B11" s="225">
        <v>12796434.79</v>
      </c>
      <c r="C11" s="225">
        <v>13716020.93</v>
      </c>
      <c r="D11" s="225">
        <v>13985680.01</v>
      </c>
      <c r="E11" s="225">
        <v>13788916</v>
      </c>
      <c r="F11" s="225">
        <v>16186017</v>
      </c>
      <c r="G11" s="225">
        <v>14333890</v>
      </c>
      <c r="H11" s="224">
        <v>14834692</v>
      </c>
      <c r="I11" s="224">
        <v>15206465</v>
      </c>
      <c r="J11" s="224">
        <v>15586626</v>
      </c>
      <c r="K11" s="224">
        <v>15976292</v>
      </c>
      <c r="L11" s="224">
        <v>16375699</v>
      </c>
      <c r="M11" s="224">
        <v>16765092</v>
      </c>
      <c r="N11" s="224">
        <v>17204719</v>
      </c>
      <c r="O11" s="224">
        <v>17634837</v>
      </c>
    </row>
    <row r="12" spans="1:15" ht="15">
      <c r="A12" s="216" t="s">
        <v>136</v>
      </c>
      <c r="B12" s="225">
        <v>11846310.32</v>
      </c>
      <c r="C12" s="225">
        <v>13101268.92</v>
      </c>
      <c r="D12" s="225">
        <v>13571366.01</v>
      </c>
      <c r="E12" s="225">
        <v>13469566</v>
      </c>
      <c r="F12" s="225">
        <v>13431188</v>
      </c>
      <c r="G12" s="225">
        <v>13233890</v>
      </c>
      <c r="H12" s="225">
        <v>13454692</v>
      </c>
      <c r="I12" s="225">
        <v>13757783</v>
      </c>
      <c r="J12" s="225">
        <v>13954749</v>
      </c>
      <c r="K12" s="225">
        <v>14155612</v>
      </c>
      <c r="L12" s="225">
        <v>14360445</v>
      </c>
      <c r="M12" s="225">
        <v>14569320</v>
      </c>
      <c r="N12" s="225">
        <v>14779692</v>
      </c>
      <c r="O12" s="225">
        <v>15004336</v>
      </c>
    </row>
    <row r="13" spans="1:15" ht="15">
      <c r="A13" s="216" t="s">
        <v>137</v>
      </c>
      <c r="B13" s="225">
        <v>197560.99</v>
      </c>
      <c r="C13" s="225">
        <v>225500.12</v>
      </c>
      <c r="D13" s="225">
        <v>300431</v>
      </c>
      <c r="E13" s="225">
        <v>302890</v>
      </c>
      <c r="F13" s="225">
        <v>468329</v>
      </c>
      <c r="G13" s="225">
        <v>356049</v>
      </c>
      <c r="H13" s="225">
        <v>326052</v>
      </c>
      <c r="I13" s="225">
        <v>182074</v>
      </c>
      <c r="J13" s="225">
        <v>154574</v>
      </c>
      <c r="K13" s="225">
        <v>127074</v>
      </c>
      <c r="L13" s="225">
        <v>99574</v>
      </c>
      <c r="M13" s="225">
        <v>72074</v>
      </c>
      <c r="N13" s="225">
        <v>41955</v>
      </c>
      <c r="O13" s="225">
        <v>21533</v>
      </c>
    </row>
    <row r="14" spans="1:15" ht="15">
      <c r="A14" s="216" t="s">
        <v>118</v>
      </c>
      <c r="B14" s="225">
        <v>1178400</v>
      </c>
      <c r="C14" s="225">
        <v>1504441.8</v>
      </c>
      <c r="D14" s="225">
        <v>1684685.26</v>
      </c>
      <c r="E14" s="225">
        <v>1273181.4</v>
      </c>
      <c r="F14" s="225">
        <v>3173170</v>
      </c>
      <c r="G14" s="225">
        <v>1100000</v>
      </c>
      <c r="H14" s="225">
        <v>1380000</v>
      </c>
      <c r="I14" s="225">
        <v>550000</v>
      </c>
      <c r="J14" s="225">
        <v>550000</v>
      </c>
      <c r="K14" s="225">
        <v>550000</v>
      </c>
      <c r="L14" s="225">
        <v>550000</v>
      </c>
      <c r="M14" s="225">
        <v>546000</v>
      </c>
      <c r="N14" s="225">
        <v>408341</v>
      </c>
      <c r="O14" s="225">
        <v>430661.4</v>
      </c>
    </row>
    <row r="15" spans="1:15" ht="15">
      <c r="A15" s="216" t="s">
        <v>119</v>
      </c>
      <c r="B15" s="225">
        <v>4377725</v>
      </c>
      <c r="C15" s="225">
        <v>5827866.66</v>
      </c>
      <c r="D15" s="225">
        <v>5739181.4</v>
      </c>
      <c r="E15" s="225">
        <v>8819831.4</v>
      </c>
      <c r="F15" s="225">
        <v>6065002.4</v>
      </c>
      <c r="G15" s="225">
        <v>4965002.4</v>
      </c>
      <c r="H15" s="225">
        <v>3585002.4</v>
      </c>
      <c r="I15" s="225">
        <v>3035002.4</v>
      </c>
      <c r="J15" s="225">
        <v>2485002.4</v>
      </c>
      <c r="K15" s="225">
        <v>1935002.4</v>
      </c>
      <c r="L15" s="225">
        <v>1385002.4</v>
      </c>
      <c r="M15" s="225">
        <v>839002.4</v>
      </c>
      <c r="N15" s="225">
        <v>430661.4</v>
      </c>
      <c r="O15" s="225">
        <v>0</v>
      </c>
    </row>
    <row r="16" spans="1:15" ht="15">
      <c r="A16" s="216"/>
      <c r="B16" s="223">
        <v>2009</v>
      </c>
      <c r="C16" s="223">
        <v>2010</v>
      </c>
      <c r="D16" s="223">
        <v>2011</v>
      </c>
      <c r="E16" s="223">
        <v>2012</v>
      </c>
      <c r="F16" s="223">
        <v>2013</v>
      </c>
      <c r="G16" s="223">
        <v>2014</v>
      </c>
      <c r="H16" s="223">
        <v>2015</v>
      </c>
      <c r="I16" s="223">
        <v>2016</v>
      </c>
      <c r="J16" s="223">
        <v>2017</v>
      </c>
      <c r="K16" s="223">
        <v>2018</v>
      </c>
      <c r="L16" s="223">
        <v>2019</v>
      </c>
      <c r="M16" s="223">
        <v>2020</v>
      </c>
      <c r="N16" s="223">
        <v>2021</v>
      </c>
      <c r="O16" s="223">
        <v>2022</v>
      </c>
    </row>
    <row r="17" spans="1:15" ht="15">
      <c r="A17" s="216" t="s">
        <v>120</v>
      </c>
      <c r="B17" s="226">
        <f>+B15/B11</f>
        <v>0.3421050528402685</v>
      </c>
      <c r="C17" s="226">
        <f>+C15/C11</f>
        <v>0.424894850317205</v>
      </c>
      <c r="D17" s="226">
        <f aca="true" t="shared" si="0" ref="D17:M17">+D15/D11</f>
        <v>0.41036126923370103</v>
      </c>
      <c r="E17" s="226">
        <f t="shared" si="0"/>
        <v>0.6396319623674551</v>
      </c>
      <c r="F17" s="226">
        <f t="shared" si="0"/>
        <v>0.3747062912389132</v>
      </c>
      <c r="G17" s="226">
        <f t="shared" si="0"/>
        <v>0.3463820637663607</v>
      </c>
      <c r="H17" s="226">
        <f t="shared" si="0"/>
        <v>0.24166341977305628</v>
      </c>
      <c r="I17" s="226">
        <f t="shared" si="0"/>
        <v>0.19958632068662902</v>
      </c>
      <c r="J17" s="226">
        <f t="shared" si="0"/>
        <v>0.15943170767040923</v>
      </c>
      <c r="K17" s="226">
        <f t="shared" si="0"/>
        <v>0.1211171152855744</v>
      </c>
      <c r="L17" s="226">
        <f t="shared" si="0"/>
        <v>0.08457668890958486</v>
      </c>
      <c r="M17" s="226">
        <f t="shared" si="0"/>
        <v>0.050044604586721025</v>
      </c>
      <c r="N17" s="226">
        <f>+N15/N11</f>
        <v>0.025031585810846434</v>
      </c>
      <c r="O17" s="226">
        <f>+O15/O11</f>
        <v>0</v>
      </c>
    </row>
    <row r="18" spans="1:15" ht="15">
      <c r="A18" s="216" t="s">
        <v>121</v>
      </c>
      <c r="B18" s="226">
        <f>(B14+B13)/B11</f>
        <v>0.1075269020301865</v>
      </c>
      <c r="C18" s="226">
        <f>(C14+C13)/C11</f>
        <v>0.12612564014219538</v>
      </c>
      <c r="D18" s="226">
        <f aca="true" t="shared" si="1" ref="D18:M18">(D14+D13)/D11</f>
        <v>0.14193920199665716</v>
      </c>
      <c r="E18" s="226">
        <f t="shared" si="1"/>
        <v>0.11429987679959758</v>
      </c>
      <c r="F18" s="226">
        <f t="shared" si="1"/>
        <v>0.22497807830054795</v>
      </c>
      <c r="G18" s="226">
        <f t="shared" si="1"/>
        <v>0.10158086883602427</v>
      </c>
      <c r="H18" s="226">
        <f t="shared" si="1"/>
        <v>0.11500420770448082</v>
      </c>
      <c r="I18" s="226">
        <f t="shared" si="1"/>
        <v>0.04814228684970504</v>
      </c>
      <c r="J18" s="226">
        <f t="shared" si="1"/>
        <v>0.045203753525618694</v>
      </c>
      <c r="K18" s="226">
        <f t="shared" si="1"/>
        <v>0.04237992144860647</v>
      </c>
      <c r="L18" s="226">
        <f t="shared" si="1"/>
        <v>0.03966694795745818</v>
      </c>
      <c r="M18" s="226">
        <f t="shared" si="1"/>
        <v>0.03686672283098715</v>
      </c>
      <c r="N18" s="226">
        <f>(N14+N13)/N11</f>
        <v>0.026172819213147278</v>
      </c>
      <c r="O18" s="226">
        <f>(O14+O13)/O11</f>
        <v>0.025642108288270543</v>
      </c>
    </row>
    <row r="19" spans="1:15" ht="15">
      <c r="A19" s="217"/>
      <c r="B19" s="227">
        <v>0.15</v>
      </c>
      <c r="C19" s="227">
        <v>0.15</v>
      </c>
      <c r="D19" s="227">
        <v>0.15</v>
      </c>
      <c r="E19" s="227">
        <v>0.15</v>
      </c>
      <c r="F19" s="227">
        <v>0.15</v>
      </c>
      <c r="G19" s="227">
        <v>0.15</v>
      </c>
      <c r="H19" s="227">
        <v>0.15</v>
      </c>
      <c r="I19" s="227">
        <v>0.15</v>
      </c>
      <c r="J19" s="227">
        <v>0.15</v>
      </c>
      <c r="K19" s="227">
        <v>0.15</v>
      </c>
      <c r="L19" s="227">
        <v>0.15</v>
      </c>
      <c r="M19" s="227">
        <v>0.15</v>
      </c>
      <c r="N19" s="227">
        <v>0.15</v>
      </c>
      <c r="O19" s="227">
        <v>0.15</v>
      </c>
    </row>
    <row r="20" spans="1:15" ht="15">
      <c r="A20" s="217"/>
      <c r="B20" s="227"/>
      <c r="C20" s="227">
        <v>0.4176343881717706</v>
      </c>
      <c r="D20" s="227">
        <v>0.359118696394821</v>
      </c>
      <c r="E20" s="227">
        <v>0.28223931010760267</v>
      </c>
      <c r="F20" s="227">
        <v>0.25194397417038006</v>
      </c>
      <c r="G20" s="227">
        <v>0.359118696394821</v>
      </c>
      <c r="H20" s="227">
        <v>0.28223931010760267</v>
      </c>
      <c r="I20" s="227">
        <v>0.25194397417038006</v>
      </c>
      <c r="J20" s="227">
        <v>0.359118696394821</v>
      </c>
      <c r="K20" s="227">
        <v>0.28223931010760267</v>
      </c>
      <c r="L20" s="227">
        <v>0.25194397417038006</v>
      </c>
      <c r="M20" s="227">
        <v>0.25194397417038006</v>
      </c>
      <c r="N20" s="227">
        <v>0.25194397417038006</v>
      </c>
      <c r="O20" s="227">
        <v>0.25194397417038006</v>
      </c>
    </row>
    <row r="21" spans="1:15" ht="15">
      <c r="A21" s="213"/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</row>
    <row r="22" spans="1:15" ht="15">
      <c r="A22" s="218" t="s">
        <v>122</v>
      </c>
      <c r="B22" s="229">
        <f>+B9+B10-B12</f>
        <v>679220.4700000007</v>
      </c>
      <c r="C22" s="229">
        <f>+C9+C10-C12</f>
        <v>491652.0099999998</v>
      </c>
      <c r="D22" s="229">
        <f aca="true" t="shared" si="2" ref="D22:M22">+D9+D10-D12</f>
        <v>126669</v>
      </c>
      <c r="E22" s="229">
        <f t="shared" si="2"/>
        <v>319350</v>
      </c>
      <c r="F22" s="229">
        <f t="shared" si="2"/>
        <v>681659</v>
      </c>
      <c r="G22" s="229">
        <f t="shared" si="2"/>
        <v>1100000</v>
      </c>
      <c r="H22" s="229">
        <f t="shared" si="2"/>
        <v>1380000</v>
      </c>
      <c r="I22" s="229">
        <f t="shared" si="2"/>
        <v>1448682</v>
      </c>
      <c r="J22" s="229">
        <f t="shared" si="2"/>
        <v>1631877</v>
      </c>
      <c r="K22" s="229">
        <f t="shared" si="2"/>
        <v>1820680</v>
      </c>
      <c r="L22" s="229">
        <f t="shared" si="2"/>
        <v>2015254</v>
      </c>
      <c r="M22" s="229">
        <f t="shared" si="2"/>
        <v>2195772</v>
      </c>
      <c r="N22" s="229">
        <f>+N9+N10-N12</f>
        <v>2425027</v>
      </c>
      <c r="O22" s="229">
        <f>+O9+O10-O12</f>
        <v>2630501</v>
      </c>
    </row>
    <row r="23" spans="1:15" ht="15">
      <c r="A23" s="218" t="s">
        <v>123</v>
      </c>
      <c r="B23" s="230">
        <f>+B22/B11</f>
        <v>0.053078883387956584</v>
      </c>
      <c r="C23" s="230">
        <f>+C22/C11</f>
        <v>0.0358450903880328</v>
      </c>
      <c r="D23" s="230">
        <f aca="true" t="shared" si="3" ref="D23:M23">+D22/D11</f>
        <v>0.009057049775872857</v>
      </c>
      <c r="E23" s="230">
        <f t="shared" si="3"/>
        <v>0.023159906115897726</v>
      </c>
      <c r="F23" s="230">
        <f t="shared" si="3"/>
        <v>0.04211406672809005</v>
      </c>
      <c r="G23" s="230">
        <f t="shared" si="3"/>
        <v>0.07674120563224637</v>
      </c>
      <c r="H23" s="230">
        <f t="shared" si="3"/>
        <v>0.09302518717611394</v>
      </c>
      <c r="I23" s="230">
        <f t="shared" si="3"/>
        <v>0.09526750628762175</v>
      </c>
      <c r="J23" s="230">
        <f t="shared" si="3"/>
        <v>0.10469725776444498</v>
      </c>
      <c r="K23" s="230">
        <f t="shared" si="3"/>
        <v>0.11396136224851174</v>
      </c>
      <c r="L23" s="230">
        <f t="shared" si="3"/>
        <v>0.12306369334218954</v>
      </c>
      <c r="M23" s="230">
        <f t="shared" si="3"/>
        <v>0.1309728571725106</v>
      </c>
      <c r="N23" s="230">
        <f>+N22/N11</f>
        <v>0.14095127040435826</v>
      </c>
      <c r="O23" s="230">
        <f>+O22/O11</f>
        <v>0.14916503055854727</v>
      </c>
    </row>
    <row r="24" spans="1:15" ht="15">
      <c r="A24" s="218" t="s">
        <v>124</v>
      </c>
      <c r="B24" s="231">
        <f>+B23</f>
        <v>0.053078883387956584</v>
      </c>
      <c r="C24" s="231">
        <f>+C23</f>
        <v>0.0358450903880328</v>
      </c>
      <c r="D24" s="231">
        <f aca="true" t="shared" si="4" ref="D24:M24">+D23</f>
        <v>0.009057049775872857</v>
      </c>
      <c r="E24" s="231">
        <f t="shared" si="4"/>
        <v>0.023159906115897726</v>
      </c>
      <c r="F24" s="231">
        <f t="shared" si="4"/>
        <v>0.04211406672809005</v>
      </c>
      <c r="G24" s="231">
        <f t="shared" si="4"/>
        <v>0.07674120563224637</v>
      </c>
      <c r="H24" s="231">
        <f t="shared" si="4"/>
        <v>0.09302518717611394</v>
      </c>
      <c r="I24" s="231">
        <f t="shared" si="4"/>
        <v>0.09526750628762175</v>
      </c>
      <c r="J24" s="231">
        <f t="shared" si="4"/>
        <v>0.10469725776444498</v>
      </c>
      <c r="K24" s="231">
        <f t="shared" si="4"/>
        <v>0.11396136224851174</v>
      </c>
      <c r="L24" s="231">
        <f t="shared" si="4"/>
        <v>0.12306369334218954</v>
      </c>
      <c r="M24" s="231">
        <f t="shared" si="4"/>
        <v>0.1309728571725106</v>
      </c>
      <c r="N24" s="231">
        <f>+N23</f>
        <v>0.14095127040435826</v>
      </c>
      <c r="O24" s="231">
        <f>+O23</f>
        <v>0.14916503055854727</v>
      </c>
    </row>
    <row r="25" spans="1:15" ht="15">
      <c r="A25" s="218"/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</row>
    <row r="26" spans="1:15" ht="14.25">
      <c r="A26" s="219" t="s">
        <v>125</v>
      </c>
      <c r="B26" s="230"/>
      <c r="C26" s="232"/>
      <c r="D26" s="232"/>
      <c r="E26" s="232">
        <f aca="true" t="shared" si="5" ref="E26:O26">(+B24+C24+D24)/3</f>
        <v>0.032660341183954084</v>
      </c>
      <c r="F26" s="232">
        <f t="shared" si="5"/>
        <v>0.022687348759934462</v>
      </c>
      <c r="G26" s="232">
        <f t="shared" si="5"/>
        <v>0.024777007539953544</v>
      </c>
      <c r="H26" s="232">
        <f t="shared" si="5"/>
        <v>0.047338392825411385</v>
      </c>
      <c r="I26" s="232">
        <f t="shared" si="5"/>
        <v>0.07062681984548345</v>
      </c>
      <c r="J26" s="232">
        <f t="shared" si="5"/>
        <v>0.08834463303199402</v>
      </c>
      <c r="K26" s="232">
        <f t="shared" si="5"/>
        <v>0.09766331707606023</v>
      </c>
      <c r="L26" s="232">
        <f t="shared" si="5"/>
        <v>0.10464204210019283</v>
      </c>
      <c r="M26" s="232">
        <f t="shared" si="5"/>
        <v>0.11390743778504875</v>
      </c>
      <c r="N26" s="232">
        <f t="shared" si="5"/>
        <v>0.12266597092107062</v>
      </c>
      <c r="O26" s="232">
        <f t="shared" si="5"/>
        <v>0.13166260697301946</v>
      </c>
    </row>
    <row r="27" spans="1:15" ht="14.25">
      <c r="A27" s="219" t="s">
        <v>124</v>
      </c>
      <c r="B27" s="230"/>
      <c r="C27" s="233"/>
      <c r="D27" s="233"/>
      <c r="E27" s="233">
        <f aca="true" t="shared" si="6" ref="E27:M27">+E26</f>
        <v>0.032660341183954084</v>
      </c>
      <c r="F27" s="233">
        <f t="shared" si="6"/>
        <v>0.022687348759934462</v>
      </c>
      <c r="G27" s="233">
        <f t="shared" si="6"/>
        <v>0.024777007539953544</v>
      </c>
      <c r="H27" s="233">
        <f t="shared" si="6"/>
        <v>0.047338392825411385</v>
      </c>
      <c r="I27" s="233">
        <f t="shared" si="6"/>
        <v>0.07062681984548345</v>
      </c>
      <c r="J27" s="233">
        <f t="shared" si="6"/>
        <v>0.08834463303199402</v>
      </c>
      <c r="K27" s="233">
        <f t="shared" si="6"/>
        <v>0.09766331707606023</v>
      </c>
      <c r="L27" s="233">
        <f t="shared" si="6"/>
        <v>0.10464204210019283</v>
      </c>
      <c r="M27" s="233">
        <f t="shared" si="6"/>
        <v>0.11390743778504875</v>
      </c>
      <c r="N27" s="233">
        <f>+N26</f>
        <v>0.12266597092107062</v>
      </c>
      <c r="O27" s="233">
        <f>+O26</f>
        <v>0.13166260697301946</v>
      </c>
    </row>
    <row r="28" spans="1:15" ht="15">
      <c r="A28" s="213"/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</row>
    <row r="29" spans="1:15" ht="15">
      <c r="A29" s="222" t="s">
        <v>126</v>
      </c>
      <c r="B29" s="228"/>
      <c r="C29" s="229"/>
      <c r="D29" s="229"/>
      <c r="E29" s="229">
        <f aca="true" t="shared" si="7" ref="E29:M29">+E26*E11</f>
        <v>450350.7011168834</v>
      </c>
      <c r="F29" s="229">
        <f t="shared" si="7"/>
        <v>367217.8127132281</v>
      </c>
      <c r="G29" s="229">
        <f t="shared" si="7"/>
        <v>355150.9006068647</v>
      </c>
      <c r="H29" s="229">
        <f t="shared" si="7"/>
        <v>702250.4773399876</v>
      </c>
      <c r="I29" s="229">
        <f t="shared" si="7"/>
        <v>1073984.2640416496</v>
      </c>
      <c r="J29" s="229">
        <f t="shared" si="7"/>
        <v>1376994.7541769368</v>
      </c>
      <c r="K29" s="229">
        <f t="shared" si="7"/>
        <v>1560297.6712957243</v>
      </c>
      <c r="L29" s="229">
        <f t="shared" si="7"/>
        <v>1713586.5841780857</v>
      </c>
      <c r="M29" s="229">
        <f t="shared" si="7"/>
        <v>1909668.6739506186</v>
      </c>
      <c r="N29" s="229">
        <f>+N26*N11</f>
        <v>2110433.5605591913</v>
      </c>
      <c r="O29" s="229">
        <f>+O26*O11</f>
        <v>2321848.6129642613</v>
      </c>
    </row>
    <row r="30" spans="1:15" ht="15">
      <c r="A30" s="222" t="s">
        <v>127</v>
      </c>
      <c r="B30" s="228"/>
      <c r="C30" s="229"/>
      <c r="D30" s="229"/>
      <c r="E30" s="229">
        <f aca="true" t="shared" si="8" ref="E30:M30">0.15*E11</f>
        <v>2068337.4</v>
      </c>
      <c r="F30" s="229">
        <f t="shared" si="8"/>
        <v>2427902.55</v>
      </c>
      <c r="G30" s="229">
        <f t="shared" si="8"/>
        <v>2150083.5</v>
      </c>
      <c r="H30" s="229">
        <f t="shared" si="8"/>
        <v>2225203.8</v>
      </c>
      <c r="I30" s="229">
        <f t="shared" si="8"/>
        <v>2280969.75</v>
      </c>
      <c r="J30" s="229">
        <f t="shared" si="8"/>
        <v>2337993.9</v>
      </c>
      <c r="K30" s="229">
        <f t="shared" si="8"/>
        <v>2396443.8</v>
      </c>
      <c r="L30" s="229">
        <f t="shared" si="8"/>
        <v>2456354.85</v>
      </c>
      <c r="M30" s="229">
        <f t="shared" si="8"/>
        <v>2514763.8</v>
      </c>
      <c r="N30" s="229">
        <f>0.15*N11</f>
        <v>2580707.85</v>
      </c>
      <c r="O30" s="229">
        <f>0.15*O11</f>
        <v>2645225.55</v>
      </c>
    </row>
    <row r="31" spans="1:6" ht="12.75">
      <c r="A31" s="22"/>
      <c r="B31" s="22"/>
      <c r="C31" s="381"/>
      <c r="D31" s="22"/>
      <c r="E31" s="20"/>
      <c r="F31" s="20"/>
    </row>
    <row r="32" spans="1:8" ht="12.75">
      <c r="A32" t="s">
        <v>181</v>
      </c>
      <c r="B32" s="172"/>
      <c r="C32" s="173"/>
      <c r="D32" s="172"/>
      <c r="E32" s="382"/>
      <c r="F32" s="22"/>
      <c r="G32" s="20"/>
      <c r="H32" s="20"/>
    </row>
    <row r="33" ht="12.75">
      <c r="E33" s="383"/>
    </row>
    <row r="34" ht="12.75">
      <c r="E34" s="383"/>
    </row>
    <row r="35" ht="12.75">
      <c r="E35" s="383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236"/>
  <sheetViews>
    <sheetView workbookViewId="0" topLeftCell="A1">
      <selection activeCell="A2" sqref="A2:H2"/>
    </sheetView>
  </sheetViews>
  <sheetFormatPr defaultColWidth="9.00390625" defaultRowHeight="12.75"/>
  <cols>
    <col min="1" max="1" width="27.00390625" style="0" customWidth="1"/>
    <col min="2" max="2" width="14.25390625" style="0" customWidth="1"/>
    <col min="3" max="3" width="14.375" style="0" customWidth="1"/>
    <col min="4" max="4" width="13.75390625" style="0" customWidth="1"/>
    <col min="5" max="5" width="13.875" style="0" customWidth="1"/>
    <col min="6" max="6" width="13.75390625" style="0" customWidth="1"/>
    <col min="7" max="8" width="13.375" style="0" customWidth="1"/>
    <col min="9" max="9" width="11.375" style="0" customWidth="1"/>
    <col min="10" max="10" width="11.875" style="0" customWidth="1"/>
    <col min="11" max="11" width="11.125" style="0" customWidth="1"/>
    <col min="12" max="12" width="11.75390625" style="0" customWidth="1"/>
    <col min="13" max="13" width="12.125" style="0" customWidth="1"/>
    <col min="14" max="14" width="12.375" style="0" customWidth="1"/>
    <col min="15" max="15" width="11.00390625" style="0" customWidth="1"/>
    <col min="16" max="16" width="11.125" style="0" customWidth="1"/>
    <col min="17" max="17" width="11.875" style="0" customWidth="1"/>
  </cols>
  <sheetData>
    <row r="2" spans="1:8" ht="14.25">
      <c r="A2" s="479" t="s">
        <v>179</v>
      </c>
      <c r="B2" s="479"/>
      <c r="C2" s="479"/>
      <c r="D2" s="479"/>
      <c r="E2" s="479"/>
      <c r="F2" s="479"/>
      <c r="G2" s="479"/>
      <c r="H2" s="479"/>
    </row>
    <row r="3" spans="1:8" ht="14.25">
      <c r="A3" s="214"/>
      <c r="B3" s="214"/>
      <c r="C3" s="214"/>
      <c r="D3" s="214"/>
      <c r="E3" s="214"/>
      <c r="F3" s="214"/>
      <c r="G3" s="214"/>
      <c r="H3" s="214"/>
    </row>
    <row r="4" spans="1:8" ht="12.75">
      <c r="A4" s="20"/>
      <c r="B4" s="20"/>
      <c r="C4" s="20"/>
      <c r="D4" s="20"/>
      <c r="E4" s="20"/>
      <c r="F4" s="20"/>
      <c r="G4" s="20"/>
      <c r="H4" s="20"/>
    </row>
    <row r="5" spans="1:17" ht="14.25">
      <c r="A5" s="215" t="s">
        <v>114</v>
      </c>
      <c r="B5" s="223">
        <v>2007</v>
      </c>
      <c r="C5" s="223">
        <v>2008</v>
      </c>
      <c r="D5" s="223">
        <v>2009</v>
      </c>
      <c r="E5" s="223">
        <v>2010</v>
      </c>
      <c r="F5" s="223">
        <v>2011</v>
      </c>
      <c r="G5" s="223">
        <v>2012</v>
      </c>
      <c r="H5" s="223">
        <v>2013</v>
      </c>
      <c r="I5" s="223">
        <v>2014</v>
      </c>
      <c r="J5" s="223">
        <v>2015</v>
      </c>
      <c r="K5" s="223">
        <v>2016</v>
      </c>
      <c r="L5" s="223">
        <v>2017</v>
      </c>
      <c r="M5" s="223">
        <v>2018</v>
      </c>
      <c r="N5" s="223">
        <v>2019</v>
      </c>
      <c r="O5" s="223">
        <v>2020</v>
      </c>
      <c r="P5" s="223">
        <v>2021</v>
      </c>
      <c r="Q5" s="223">
        <v>2022</v>
      </c>
    </row>
    <row r="6" spans="1:17" ht="15">
      <c r="A6" s="216" t="s">
        <v>115</v>
      </c>
      <c r="B6" s="224">
        <v>10886674.99</v>
      </c>
      <c r="C6" s="224">
        <v>12510334.76</v>
      </c>
      <c r="D6" s="224">
        <v>12521330.39</v>
      </c>
      <c r="E6" s="224">
        <v>13590420.93</v>
      </c>
      <c r="F6" s="224">
        <v>12943748</v>
      </c>
      <c r="G6" s="224">
        <v>13300350</v>
      </c>
      <c r="H6" s="224">
        <v>13765862</v>
      </c>
      <c r="I6" s="224">
        <v>14247668</v>
      </c>
      <c r="J6" s="224">
        <v>14675098</v>
      </c>
      <c r="K6" s="224">
        <v>15041975</v>
      </c>
      <c r="L6" s="224">
        <v>15418025</v>
      </c>
      <c r="M6" s="224">
        <v>15803475</v>
      </c>
      <c r="N6" s="224">
        <v>16198562</v>
      </c>
      <c r="O6" s="224">
        <v>16603526</v>
      </c>
      <c r="P6" s="224">
        <v>17018614</v>
      </c>
      <c r="Q6" s="224">
        <v>17444080</v>
      </c>
    </row>
    <row r="7" spans="1:17" ht="15">
      <c r="A7" s="216" t="s">
        <v>116</v>
      </c>
      <c r="B7" s="225">
        <v>1986</v>
      </c>
      <c r="C7" s="225"/>
      <c r="D7" s="225">
        <v>4200.4</v>
      </c>
      <c r="E7" s="225">
        <v>2500</v>
      </c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</row>
    <row r="8" spans="1:17" ht="15">
      <c r="A8" s="216" t="s">
        <v>117</v>
      </c>
      <c r="B8" s="225">
        <v>11359656.99</v>
      </c>
      <c r="C8" s="225">
        <v>12759888.76</v>
      </c>
      <c r="D8" s="225">
        <v>12796434.79</v>
      </c>
      <c r="E8" s="225">
        <v>13716020.93</v>
      </c>
      <c r="F8" s="225">
        <v>13198393</v>
      </c>
      <c r="G8" s="225">
        <v>13300350</v>
      </c>
      <c r="H8" s="225">
        <v>15839032</v>
      </c>
      <c r="I8" s="225">
        <v>14247668</v>
      </c>
      <c r="J8" s="224">
        <v>14675098</v>
      </c>
      <c r="K8" s="224">
        <v>15041975</v>
      </c>
      <c r="L8" s="224">
        <v>15418025</v>
      </c>
      <c r="M8" s="224">
        <v>15803475</v>
      </c>
      <c r="N8" s="224">
        <v>16198562</v>
      </c>
      <c r="O8" s="224">
        <v>16603526</v>
      </c>
      <c r="P8" s="224">
        <v>17018614</v>
      </c>
      <c r="Q8" s="224">
        <v>17444080</v>
      </c>
    </row>
    <row r="9" spans="1:17" ht="15">
      <c r="A9" s="216" t="s">
        <v>136</v>
      </c>
      <c r="B9" s="225">
        <v>10334698.7</v>
      </c>
      <c r="C9" s="225">
        <v>11385006.47</v>
      </c>
      <c r="D9" s="225">
        <v>11846310.32</v>
      </c>
      <c r="E9" s="225">
        <v>13101268.92</v>
      </c>
      <c r="F9" s="225">
        <v>12888387</v>
      </c>
      <c r="G9" s="225">
        <v>12913452</v>
      </c>
      <c r="H9" s="225">
        <v>13084203</v>
      </c>
      <c r="I9" s="225">
        <v>13042828</v>
      </c>
      <c r="J9" s="225">
        <v>13181305</v>
      </c>
      <c r="K9" s="225">
        <v>13349190</v>
      </c>
      <c r="L9" s="225">
        <v>13540065</v>
      </c>
      <c r="M9" s="225">
        <v>13764733</v>
      </c>
      <c r="N9" s="225">
        <v>13933269</v>
      </c>
      <c r="O9" s="225">
        <v>14135743</v>
      </c>
      <c r="P9" s="225">
        <v>14210668</v>
      </c>
      <c r="Q9" s="225">
        <v>14426379</v>
      </c>
    </row>
    <row r="10" spans="1:17" ht="15">
      <c r="A10" s="216" t="s">
        <v>137</v>
      </c>
      <c r="B10" s="225">
        <v>103315.59</v>
      </c>
      <c r="C10" s="225">
        <v>183609.63</v>
      </c>
      <c r="D10" s="225">
        <v>197560.99</v>
      </c>
      <c r="E10" s="225">
        <v>225500.12</v>
      </c>
      <c r="F10" s="225">
        <v>279476</v>
      </c>
      <c r="G10" s="225">
        <v>285898</v>
      </c>
      <c r="H10" s="225">
        <v>464952</v>
      </c>
      <c r="I10" s="225">
        <v>352572</v>
      </c>
      <c r="J10" s="225">
        <v>322675</v>
      </c>
      <c r="K10" s="225">
        <v>178697</v>
      </c>
      <c r="L10" s="225">
        <v>151197</v>
      </c>
      <c r="M10" s="225">
        <v>153697</v>
      </c>
      <c r="N10" s="225">
        <v>96197</v>
      </c>
      <c r="O10" s="225">
        <v>68697</v>
      </c>
      <c r="P10" s="225">
        <v>38578</v>
      </c>
      <c r="Q10" s="225">
        <v>18156</v>
      </c>
    </row>
    <row r="11" spans="1:17" ht="15">
      <c r="A11" s="216" t="s">
        <v>118</v>
      </c>
      <c r="B11" s="225">
        <v>762000</v>
      </c>
      <c r="C11" s="225">
        <v>1079300</v>
      </c>
      <c r="D11" s="225">
        <v>1178400</v>
      </c>
      <c r="E11" s="225">
        <v>1504441.8</v>
      </c>
      <c r="F11" s="225">
        <v>1684685.26</v>
      </c>
      <c r="G11" s="225">
        <v>1273181.4</v>
      </c>
      <c r="H11" s="225">
        <v>3173170</v>
      </c>
      <c r="I11" s="225">
        <v>1100000</v>
      </c>
      <c r="J11" s="225">
        <v>1380000</v>
      </c>
      <c r="K11" s="225">
        <v>550000</v>
      </c>
      <c r="L11" s="225">
        <v>550000</v>
      </c>
      <c r="M11" s="225">
        <v>550000</v>
      </c>
      <c r="N11" s="225">
        <v>550000</v>
      </c>
      <c r="O11" s="225">
        <v>602371.26</v>
      </c>
      <c r="P11" s="225">
        <v>408431</v>
      </c>
      <c r="Q11" s="225">
        <v>363113.4</v>
      </c>
    </row>
    <row r="12" spans="1:17" ht="15">
      <c r="A12" s="216" t="s">
        <v>119</v>
      </c>
      <c r="B12" s="225">
        <v>2987700</v>
      </c>
      <c r="C12" s="225">
        <v>3508400</v>
      </c>
      <c r="D12" s="225">
        <v>4377725</v>
      </c>
      <c r="E12" s="225">
        <v>5827866.66</v>
      </c>
      <c r="F12" s="225">
        <v>5795552.66</v>
      </c>
      <c r="G12" s="225">
        <v>8808654.66</v>
      </c>
      <c r="H12" s="225">
        <v>6053915.66</v>
      </c>
      <c r="I12" s="225">
        <v>4953915.66</v>
      </c>
      <c r="J12" s="225">
        <v>3573915.66</v>
      </c>
      <c r="K12" s="225">
        <v>3023915.66</v>
      </c>
      <c r="L12" s="225">
        <v>2473915.66</v>
      </c>
      <c r="M12" s="225">
        <v>1923915.66</v>
      </c>
      <c r="N12" s="225">
        <v>1373915.66</v>
      </c>
      <c r="O12" s="225">
        <v>771544.4</v>
      </c>
      <c r="P12" s="225">
        <v>363113.4</v>
      </c>
      <c r="Q12" s="225">
        <v>0</v>
      </c>
    </row>
    <row r="13" spans="1:17" ht="15">
      <c r="A13" s="216"/>
      <c r="B13" s="223">
        <v>2007</v>
      </c>
      <c r="C13" s="223">
        <v>2008</v>
      </c>
      <c r="D13" s="223">
        <v>2009</v>
      </c>
      <c r="E13" s="223">
        <v>2010</v>
      </c>
      <c r="F13" s="223">
        <v>2011</v>
      </c>
      <c r="G13" s="223">
        <v>2012</v>
      </c>
      <c r="H13" s="223">
        <v>2013</v>
      </c>
      <c r="I13" s="223">
        <v>2014</v>
      </c>
      <c r="J13" s="223">
        <v>2015</v>
      </c>
      <c r="K13" s="223">
        <v>2016</v>
      </c>
      <c r="L13" s="223">
        <v>2017</v>
      </c>
      <c r="M13" s="223">
        <v>2018</v>
      </c>
      <c r="N13" s="223">
        <v>2019</v>
      </c>
      <c r="O13" s="223">
        <v>2020</v>
      </c>
      <c r="P13" s="223">
        <v>2021</v>
      </c>
      <c r="Q13" s="223">
        <v>2022</v>
      </c>
    </row>
    <row r="14" spans="1:17" ht="15">
      <c r="A14" s="216" t="s">
        <v>120</v>
      </c>
      <c r="B14" s="226">
        <f>+B12/B8</f>
        <v>0.26300970202094104</v>
      </c>
      <c r="C14" s="226">
        <f>+C12/C8</f>
        <v>0.2749553750811853</v>
      </c>
      <c r="D14" s="226">
        <f>+D12/D8</f>
        <v>0.3421050528402685</v>
      </c>
      <c r="E14" s="226">
        <f>+E12/E8</f>
        <v>0.424894850317205</v>
      </c>
      <c r="F14" s="226">
        <f aca="true" t="shared" si="0" ref="F14:O14">+F12/F8</f>
        <v>0.43911047807108033</v>
      </c>
      <c r="G14" s="226">
        <f t="shared" si="0"/>
        <v>0.6622874330374765</v>
      </c>
      <c r="H14" s="226">
        <f t="shared" si="0"/>
        <v>0.3822150027855238</v>
      </c>
      <c r="I14" s="226">
        <f t="shared" si="0"/>
        <v>0.34770010502771403</v>
      </c>
      <c r="J14" s="226">
        <f t="shared" si="0"/>
        <v>0.24353606769781028</v>
      </c>
      <c r="K14" s="226">
        <f t="shared" si="0"/>
        <v>0.20103182328118482</v>
      </c>
      <c r="L14" s="226">
        <f t="shared" si="0"/>
        <v>0.16045606749243177</v>
      </c>
      <c r="M14" s="226">
        <f t="shared" si="0"/>
        <v>0.12174003882057585</v>
      </c>
      <c r="N14" s="226">
        <f t="shared" si="0"/>
        <v>0.08481713747183237</v>
      </c>
      <c r="O14" s="226">
        <f t="shared" si="0"/>
        <v>0.04646870791180139</v>
      </c>
      <c r="P14" s="226">
        <f>+P12/P8</f>
        <v>0.02133624982621969</v>
      </c>
      <c r="Q14" s="226">
        <f>+Q12/Q8</f>
        <v>0</v>
      </c>
    </row>
    <row r="15" spans="1:17" ht="15">
      <c r="A15" s="216" t="s">
        <v>121</v>
      </c>
      <c r="B15" s="226">
        <f>(B11+B10)/B8</f>
        <v>0.07617444705960263</v>
      </c>
      <c r="C15" s="226">
        <f>(C11+C10)/C8</f>
        <v>0.0989749717849421</v>
      </c>
      <c r="D15" s="226">
        <f>(D11+D10)/D8</f>
        <v>0.1075269020301865</v>
      </c>
      <c r="E15" s="226">
        <f>(E11+E10)/E8</f>
        <v>0.12612564014219538</v>
      </c>
      <c r="F15" s="226">
        <f aca="true" t="shared" si="1" ref="F15:O15">(F11+F10)/F8</f>
        <v>0.14881821294456074</v>
      </c>
      <c r="G15" s="226">
        <f t="shared" si="1"/>
        <v>0.11722093027627092</v>
      </c>
      <c r="H15" s="226">
        <f t="shared" si="1"/>
        <v>0.22969345601423116</v>
      </c>
      <c r="I15" s="226">
        <f t="shared" si="1"/>
        <v>0.1019515614765869</v>
      </c>
      <c r="J15" s="226">
        <f t="shared" si="1"/>
        <v>0.11602477884645132</v>
      </c>
      <c r="K15" s="226">
        <f t="shared" si="1"/>
        <v>0.04844423687713881</v>
      </c>
      <c r="L15" s="226">
        <f t="shared" si="1"/>
        <v>0.04547904157633679</v>
      </c>
      <c r="M15" s="226">
        <f t="shared" si="1"/>
        <v>0.04452799147023044</v>
      </c>
      <c r="N15" s="226">
        <f t="shared" si="1"/>
        <v>0.039892244756046864</v>
      </c>
      <c r="O15" s="226">
        <f t="shared" si="1"/>
        <v>0.040417213789408345</v>
      </c>
      <c r="P15" s="226">
        <f>(P11+P10)/P8</f>
        <v>0.0262658874571102</v>
      </c>
      <c r="Q15" s="226">
        <f>(Q11+Q10)/Q8</f>
        <v>0.021856664266616525</v>
      </c>
    </row>
    <row r="16" spans="1:17" ht="15">
      <c r="A16" s="217"/>
      <c r="B16" s="227">
        <v>0.15</v>
      </c>
      <c r="C16" s="227">
        <v>0.15</v>
      </c>
      <c r="D16" s="227">
        <v>0.15</v>
      </c>
      <c r="E16" s="227">
        <v>0.15</v>
      </c>
      <c r="F16" s="227">
        <v>0.15</v>
      </c>
      <c r="G16" s="227">
        <v>0.15</v>
      </c>
      <c r="H16" s="227">
        <v>0.15</v>
      </c>
      <c r="I16" s="227">
        <v>0.15</v>
      </c>
      <c r="J16" s="227">
        <v>0.15</v>
      </c>
      <c r="K16" s="227">
        <v>0.15</v>
      </c>
      <c r="L16" s="227">
        <v>0.15</v>
      </c>
      <c r="M16" s="227">
        <v>0.15</v>
      </c>
      <c r="N16" s="227">
        <v>0.15</v>
      </c>
      <c r="O16" s="227">
        <v>0.15</v>
      </c>
      <c r="P16" s="227">
        <v>0.15</v>
      </c>
      <c r="Q16" s="227">
        <v>0.15</v>
      </c>
    </row>
    <row r="17" spans="1:17" ht="15">
      <c r="A17" s="217"/>
      <c r="B17" s="227"/>
      <c r="C17" s="227"/>
      <c r="D17" s="227"/>
      <c r="E17" s="227">
        <v>0.4176343881717706</v>
      </c>
      <c r="F17" s="227">
        <v>0.359118696394821</v>
      </c>
      <c r="G17" s="227">
        <v>0.28223931010760267</v>
      </c>
      <c r="H17" s="227">
        <v>0.25194397417038006</v>
      </c>
      <c r="I17" s="227">
        <v>0.359118696394821</v>
      </c>
      <c r="J17" s="227">
        <v>0.28223931010760267</v>
      </c>
      <c r="K17" s="227">
        <v>0.25194397417038006</v>
      </c>
      <c r="L17" s="227">
        <v>0.359118696394821</v>
      </c>
      <c r="M17" s="227">
        <v>0.28223931010760267</v>
      </c>
      <c r="N17" s="227">
        <v>0.25194397417038006</v>
      </c>
      <c r="O17" s="227">
        <v>0.25194397417038006</v>
      </c>
      <c r="P17" s="227">
        <v>0.25194397417038006</v>
      </c>
      <c r="Q17" s="227">
        <v>0.25194397417038006</v>
      </c>
    </row>
    <row r="18" spans="1:17" ht="15">
      <c r="A18" s="213"/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</row>
    <row r="19" spans="1:17" ht="15">
      <c r="A19" s="218" t="s">
        <v>122</v>
      </c>
      <c r="B19" s="229">
        <v>6</v>
      </c>
      <c r="C19" s="229">
        <f>+C6+C7-C9</f>
        <v>1125328.289999999</v>
      </c>
      <c r="D19" s="229">
        <f>+D6+D7-D9</f>
        <v>679220.4700000007</v>
      </c>
      <c r="E19" s="229">
        <f>+E6+E7-E9</f>
        <v>491652.0099999998</v>
      </c>
      <c r="F19" s="229">
        <f aca="true" t="shared" si="2" ref="F19:O19">+F6+F7-F9</f>
        <v>55361</v>
      </c>
      <c r="G19" s="229">
        <f t="shared" si="2"/>
        <v>386898</v>
      </c>
      <c r="H19" s="229">
        <f t="shared" si="2"/>
        <v>681659</v>
      </c>
      <c r="I19" s="229">
        <f t="shared" si="2"/>
        <v>1204840</v>
      </c>
      <c r="J19" s="229">
        <f t="shared" si="2"/>
        <v>1493793</v>
      </c>
      <c r="K19" s="229">
        <f t="shared" si="2"/>
        <v>1692785</v>
      </c>
      <c r="L19" s="229">
        <f t="shared" si="2"/>
        <v>1877960</v>
      </c>
      <c r="M19" s="229">
        <f t="shared" si="2"/>
        <v>2038742</v>
      </c>
      <c r="N19" s="229">
        <f t="shared" si="2"/>
        <v>2265293</v>
      </c>
      <c r="O19" s="229">
        <f t="shared" si="2"/>
        <v>2467783</v>
      </c>
      <c r="P19" s="229">
        <f>+P6+P7-P9</f>
        <v>2807946</v>
      </c>
      <c r="Q19" s="229">
        <f>+Q6+Q7-Q9</f>
        <v>3017701</v>
      </c>
    </row>
    <row r="20" spans="1:17" ht="15">
      <c r="A20" s="218" t="s">
        <v>123</v>
      </c>
      <c r="B20" s="230">
        <f>+B19/B8</f>
        <v>5.281849623876715E-07</v>
      </c>
      <c r="C20" s="230">
        <f>+C19/C8</f>
        <v>0.08819264110888685</v>
      </c>
      <c r="D20" s="230">
        <f>+D19/D8</f>
        <v>0.053078883387956584</v>
      </c>
      <c r="E20" s="230">
        <f>+E19/E8</f>
        <v>0.0358450903880328</v>
      </c>
      <c r="F20" s="230">
        <f aca="true" t="shared" si="3" ref="F20:O20">+F19/F8</f>
        <v>0.004194525803254987</v>
      </c>
      <c r="G20" s="230">
        <f t="shared" si="3"/>
        <v>0.029089309679820458</v>
      </c>
      <c r="H20" s="230">
        <f t="shared" si="3"/>
        <v>0.043036657795754184</v>
      </c>
      <c r="I20" s="230">
        <f t="shared" si="3"/>
        <v>0.08456401426535205</v>
      </c>
      <c r="J20" s="230">
        <f t="shared" si="3"/>
        <v>0.10179100677896666</v>
      </c>
      <c r="K20" s="230">
        <f t="shared" si="3"/>
        <v>0.11253741613052808</v>
      </c>
      <c r="L20" s="230">
        <f t="shared" si="3"/>
        <v>0.12180288979943929</v>
      </c>
      <c r="M20" s="230">
        <f t="shared" si="3"/>
        <v>0.129005930657656</v>
      </c>
      <c r="N20" s="230">
        <f t="shared" si="3"/>
        <v>0.13984531466435107</v>
      </c>
      <c r="O20" s="230">
        <f t="shared" si="3"/>
        <v>0.14863005604954033</v>
      </c>
      <c r="P20" s="230">
        <f>+P19/P8</f>
        <v>0.16499263688570645</v>
      </c>
      <c r="Q20" s="230">
        <f>+Q19/Q8</f>
        <v>0.17299284341736565</v>
      </c>
    </row>
    <row r="21" spans="1:17" ht="15">
      <c r="A21" s="218" t="s">
        <v>124</v>
      </c>
      <c r="B21" s="231">
        <f>+B20</f>
        <v>5.281849623876715E-07</v>
      </c>
      <c r="C21" s="231">
        <f>+C20</f>
        <v>0.08819264110888685</v>
      </c>
      <c r="D21" s="231">
        <f>+D20</f>
        <v>0.053078883387956584</v>
      </c>
      <c r="E21" s="231">
        <f>+E20</f>
        <v>0.0358450903880328</v>
      </c>
      <c r="F21" s="231">
        <f aca="true" t="shared" si="4" ref="F21:O21">+F20</f>
        <v>0.004194525803254987</v>
      </c>
      <c r="G21" s="231">
        <f t="shared" si="4"/>
        <v>0.029089309679820458</v>
      </c>
      <c r="H21" s="231">
        <f t="shared" si="4"/>
        <v>0.043036657795754184</v>
      </c>
      <c r="I21" s="231">
        <f t="shared" si="4"/>
        <v>0.08456401426535205</v>
      </c>
      <c r="J21" s="231">
        <f t="shared" si="4"/>
        <v>0.10179100677896666</v>
      </c>
      <c r="K21" s="231">
        <f t="shared" si="4"/>
        <v>0.11253741613052808</v>
      </c>
      <c r="L21" s="231">
        <f t="shared" si="4"/>
        <v>0.12180288979943929</v>
      </c>
      <c r="M21" s="231">
        <f t="shared" si="4"/>
        <v>0.129005930657656</v>
      </c>
      <c r="N21" s="231">
        <f t="shared" si="4"/>
        <v>0.13984531466435107</v>
      </c>
      <c r="O21" s="231">
        <f t="shared" si="4"/>
        <v>0.14863005604954033</v>
      </c>
      <c r="P21" s="231">
        <f>+P20</f>
        <v>0.16499263688570645</v>
      </c>
      <c r="Q21" s="231">
        <f>+Q20</f>
        <v>0.17299284341736565</v>
      </c>
    </row>
    <row r="22" spans="1:17" ht="15">
      <c r="A22" s="218"/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</row>
    <row r="23" spans="1:17" ht="14.25">
      <c r="A23" s="219" t="s">
        <v>125</v>
      </c>
      <c r="B23" s="232"/>
      <c r="C23" s="230"/>
      <c r="D23" s="230"/>
      <c r="E23" s="232">
        <f>(+B21+C21+D21)/3</f>
        <v>0.04709068422726861</v>
      </c>
      <c r="F23" s="232">
        <f aca="true" t="shared" si="5" ref="F23:O23">(+C21+D21+E21)/3</f>
        <v>0.05903887162829208</v>
      </c>
      <c r="G23" s="232">
        <f t="shared" si="5"/>
        <v>0.03103949985974812</v>
      </c>
      <c r="H23" s="232">
        <f t="shared" si="5"/>
        <v>0.023042975290369416</v>
      </c>
      <c r="I23" s="232">
        <f t="shared" si="5"/>
        <v>0.025440164426276543</v>
      </c>
      <c r="J23" s="232">
        <f t="shared" si="5"/>
        <v>0.05222999391364223</v>
      </c>
      <c r="K23" s="232">
        <f t="shared" si="5"/>
        <v>0.07646389294669097</v>
      </c>
      <c r="L23" s="232">
        <f t="shared" si="5"/>
        <v>0.0996308123916156</v>
      </c>
      <c r="M23" s="232">
        <f t="shared" si="5"/>
        <v>0.11204377090297801</v>
      </c>
      <c r="N23" s="232">
        <f t="shared" si="5"/>
        <v>0.12111541219587445</v>
      </c>
      <c r="O23" s="232">
        <f t="shared" si="5"/>
        <v>0.13021804504048212</v>
      </c>
      <c r="P23" s="232">
        <f>(+M21+N21+O21)/3</f>
        <v>0.13916043379051582</v>
      </c>
      <c r="Q23" s="232">
        <f>(+N21+O21+P21)/3</f>
        <v>0.15115600253319927</v>
      </c>
    </row>
    <row r="24" spans="1:17" ht="14.25">
      <c r="A24" s="219" t="s">
        <v>124</v>
      </c>
      <c r="B24" s="233"/>
      <c r="C24" s="220"/>
      <c r="D24" s="230"/>
      <c r="E24" s="233">
        <f>+E23</f>
        <v>0.04709068422726861</v>
      </c>
      <c r="F24" s="233">
        <f aca="true" t="shared" si="6" ref="F24:O24">+F23</f>
        <v>0.05903887162829208</v>
      </c>
      <c r="G24" s="233">
        <f t="shared" si="6"/>
        <v>0.03103949985974812</v>
      </c>
      <c r="H24" s="233">
        <f t="shared" si="6"/>
        <v>0.023042975290369416</v>
      </c>
      <c r="I24" s="233">
        <f t="shared" si="6"/>
        <v>0.025440164426276543</v>
      </c>
      <c r="J24" s="233">
        <f t="shared" si="6"/>
        <v>0.05222999391364223</v>
      </c>
      <c r="K24" s="233">
        <f t="shared" si="6"/>
        <v>0.07646389294669097</v>
      </c>
      <c r="L24" s="233">
        <f t="shared" si="6"/>
        <v>0.0996308123916156</v>
      </c>
      <c r="M24" s="233">
        <f t="shared" si="6"/>
        <v>0.11204377090297801</v>
      </c>
      <c r="N24" s="233">
        <f t="shared" si="6"/>
        <v>0.12111541219587445</v>
      </c>
      <c r="O24" s="233">
        <f t="shared" si="6"/>
        <v>0.13021804504048212</v>
      </c>
      <c r="P24" s="233">
        <f>+P23</f>
        <v>0.13916043379051582</v>
      </c>
      <c r="Q24" s="233">
        <f>+Q23</f>
        <v>0.15115600253319927</v>
      </c>
    </row>
    <row r="25" spans="1:17" ht="15">
      <c r="A25" s="213"/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</row>
    <row r="26" spans="1:17" ht="15">
      <c r="A26" s="222" t="s">
        <v>126</v>
      </c>
      <c r="B26" s="221"/>
      <c r="C26" s="228"/>
      <c r="D26" s="228"/>
      <c r="E26" s="229">
        <f>+E23*E8</f>
        <v>645896.810469237</v>
      </c>
      <c r="F26" s="229">
        <f aca="true" t="shared" si="7" ref="F26:O26">+F23*F8</f>
        <v>779218.2300267487</v>
      </c>
      <c r="G26" s="229">
        <f t="shared" si="7"/>
        <v>412836.2119596009</v>
      </c>
      <c r="H26" s="229">
        <f t="shared" si="7"/>
        <v>364978.4229993705</v>
      </c>
      <c r="I26" s="229">
        <f t="shared" si="7"/>
        <v>362463.01661099866</v>
      </c>
      <c r="J26" s="229">
        <f t="shared" si="7"/>
        <v>766480.2792221032</v>
      </c>
      <c r="K26" s="229">
        <f t="shared" si="7"/>
        <v>1150167.9661068018</v>
      </c>
      <c r="L26" s="229">
        <f t="shared" si="7"/>
        <v>1536110.356224239</v>
      </c>
      <c r="M26" s="229">
        <f t="shared" si="7"/>
        <v>1770680.9323709405</v>
      </c>
      <c r="N26" s="229">
        <f t="shared" si="7"/>
        <v>1961895.5136104284</v>
      </c>
      <c r="O26" s="229">
        <f t="shared" si="7"/>
        <v>2162078.696498816</v>
      </c>
      <c r="P26" s="229">
        <f>+P23*P8</f>
        <v>2368317.7067533457</v>
      </c>
      <c r="Q26" s="229">
        <f>+Q23*Q8</f>
        <v>2636777.4006693307</v>
      </c>
    </row>
    <row r="27" spans="1:17" ht="15">
      <c r="A27" s="222" t="s">
        <v>127</v>
      </c>
      <c r="B27" s="221"/>
      <c r="C27" s="228"/>
      <c r="D27" s="228"/>
      <c r="E27" s="229">
        <f>0.15*E8</f>
        <v>2057403.1394999998</v>
      </c>
      <c r="F27" s="229">
        <f aca="true" t="shared" si="8" ref="F27:O27">0.15*F8</f>
        <v>1979758.95</v>
      </c>
      <c r="G27" s="229">
        <f t="shared" si="8"/>
        <v>1995052.5</v>
      </c>
      <c r="H27" s="229">
        <f t="shared" si="8"/>
        <v>2375854.8</v>
      </c>
      <c r="I27" s="229">
        <f t="shared" si="8"/>
        <v>2137150.1999999997</v>
      </c>
      <c r="J27" s="229">
        <f t="shared" si="8"/>
        <v>2201264.6999999997</v>
      </c>
      <c r="K27" s="229">
        <f t="shared" si="8"/>
        <v>2256296.25</v>
      </c>
      <c r="L27" s="229">
        <f t="shared" si="8"/>
        <v>2312703.75</v>
      </c>
      <c r="M27" s="229">
        <f t="shared" si="8"/>
        <v>2370521.25</v>
      </c>
      <c r="N27" s="229">
        <f t="shared" si="8"/>
        <v>2429784.3</v>
      </c>
      <c r="O27" s="229">
        <f t="shared" si="8"/>
        <v>2490528.9</v>
      </c>
      <c r="P27" s="229">
        <f>0.15*P8</f>
        <v>2552792.1</v>
      </c>
      <c r="Q27" s="229">
        <f>0.15*Q8</f>
        <v>2616612</v>
      </c>
    </row>
    <row r="28" spans="1:8" ht="12.75">
      <c r="A28" s="22"/>
      <c r="B28" s="22"/>
      <c r="C28" s="22"/>
      <c r="D28" s="22"/>
      <c r="E28" s="381"/>
      <c r="F28" s="22"/>
      <c r="G28" s="20"/>
      <c r="H28" s="20"/>
    </row>
    <row r="29" spans="1:8" ht="12.75">
      <c r="A29" s="22"/>
      <c r="B29" s="172"/>
      <c r="C29" s="173"/>
      <c r="D29" s="172"/>
      <c r="E29" s="382"/>
      <c r="F29" s="22"/>
      <c r="G29" s="20"/>
      <c r="H29" s="20"/>
    </row>
    <row r="30" ht="12.75">
      <c r="E30" s="383"/>
    </row>
    <row r="31" ht="12.75">
      <c r="E31" s="383"/>
    </row>
    <row r="32" spans="1:5" ht="12.75">
      <c r="A32" t="s">
        <v>180</v>
      </c>
      <c r="E32" s="383"/>
    </row>
    <row r="44" spans="1:9" ht="12.75">
      <c r="A44" s="175"/>
      <c r="B44" s="174"/>
      <c r="C44" s="176"/>
      <c r="D44" s="176"/>
      <c r="E44" s="176"/>
      <c r="F44" s="176"/>
      <c r="G44" s="177"/>
      <c r="H44" s="177"/>
      <c r="I44" s="177"/>
    </row>
    <row r="45" spans="1:9" ht="12.75">
      <c r="A45" s="175"/>
      <c r="B45" s="174"/>
      <c r="C45" s="178"/>
      <c r="D45" s="179"/>
      <c r="E45" s="178"/>
      <c r="F45" s="178"/>
      <c r="G45" s="180"/>
      <c r="H45" s="180"/>
      <c r="I45" s="180"/>
    </row>
    <row r="46" spans="1:9" ht="12.75">
      <c r="A46" s="20"/>
      <c r="B46" s="20"/>
      <c r="C46" s="20"/>
      <c r="D46" s="20"/>
      <c r="E46" s="20"/>
      <c r="F46" s="20"/>
      <c r="G46" s="20"/>
      <c r="H46" s="20"/>
      <c r="I46" s="20"/>
    </row>
    <row r="47" spans="1:9" ht="12.75">
      <c r="A47" s="20"/>
      <c r="B47" s="181"/>
      <c r="C47" s="20"/>
      <c r="D47" s="20"/>
      <c r="E47" s="20"/>
      <c r="F47" s="20"/>
      <c r="G47" s="20"/>
      <c r="H47" s="20"/>
      <c r="I47" s="20"/>
    </row>
    <row r="48" spans="1:9" ht="12.75">
      <c r="A48" s="20"/>
      <c r="B48" s="181"/>
      <c r="C48" s="20"/>
      <c r="D48" s="20"/>
      <c r="E48" s="20"/>
      <c r="F48" s="20"/>
      <c r="G48" s="20"/>
      <c r="H48" s="20"/>
      <c r="I48" s="20"/>
    </row>
    <row r="49" spans="1:9" ht="12.75">
      <c r="A49" s="20"/>
      <c r="B49" s="181"/>
      <c r="C49" s="20"/>
      <c r="D49" s="20"/>
      <c r="E49" s="20"/>
      <c r="F49" s="20"/>
      <c r="G49" s="20"/>
      <c r="H49" s="20"/>
      <c r="I49" s="20"/>
    </row>
    <row r="50" spans="1:9" ht="12.75">
      <c r="A50" s="20"/>
      <c r="B50" s="20"/>
      <c r="C50" s="20"/>
      <c r="D50" s="20"/>
      <c r="E50" s="20"/>
      <c r="F50" s="20"/>
      <c r="G50" s="20"/>
      <c r="H50" s="20"/>
      <c r="I50" s="20"/>
    </row>
    <row r="51" spans="1:9" ht="12.75">
      <c r="A51" s="20"/>
      <c r="B51" s="20"/>
      <c r="C51" s="20"/>
      <c r="D51" s="20"/>
      <c r="E51" s="20"/>
      <c r="F51" s="20"/>
      <c r="G51" s="20"/>
      <c r="H51" s="20"/>
      <c r="I51" s="20"/>
    </row>
    <row r="52" spans="1:9" ht="12.75">
      <c r="A52" s="20"/>
      <c r="B52" s="20"/>
      <c r="C52" s="20"/>
      <c r="D52" s="20"/>
      <c r="E52" s="20"/>
      <c r="F52" s="20"/>
      <c r="G52" s="20"/>
      <c r="H52" s="20"/>
      <c r="I52" s="20"/>
    </row>
    <row r="53" spans="1:9" ht="12.75">
      <c r="A53" s="20"/>
      <c r="B53" s="20"/>
      <c r="C53" s="20"/>
      <c r="D53" s="20"/>
      <c r="E53" s="20"/>
      <c r="F53" s="20"/>
      <c r="G53" s="20"/>
      <c r="H53" s="20"/>
      <c r="I53" s="20"/>
    </row>
    <row r="54" spans="1:9" ht="12.75">
      <c r="A54" s="20"/>
      <c r="B54" s="20"/>
      <c r="C54" s="20"/>
      <c r="D54" s="20"/>
      <c r="E54" s="20"/>
      <c r="F54" s="20"/>
      <c r="G54" s="20"/>
      <c r="H54" s="20"/>
      <c r="I54" s="20"/>
    </row>
    <row r="55" spans="1:9" ht="12.75">
      <c r="A55" s="20"/>
      <c r="B55" s="20"/>
      <c r="C55" s="20"/>
      <c r="D55" s="20"/>
      <c r="E55" s="20"/>
      <c r="F55" s="20"/>
      <c r="G55" s="20"/>
      <c r="H55" s="20"/>
      <c r="I55" s="20"/>
    </row>
    <row r="56" spans="1:9" ht="12.75">
      <c r="A56" s="20"/>
      <c r="B56" s="20"/>
      <c r="C56" s="20"/>
      <c r="D56" s="20"/>
      <c r="E56" s="20"/>
      <c r="F56" s="20"/>
      <c r="G56" s="20"/>
      <c r="H56" s="20"/>
      <c r="I56" s="20"/>
    </row>
    <row r="57" spans="1:9" ht="12.75">
      <c r="A57" s="20"/>
      <c r="B57" s="20"/>
      <c r="C57" s="20"/>
      <c r="D57" s="20"/>
      <c r="E57" s="20"/>
      <c r="F57" s="20"/>
      <c r="G57" s="20"/>
      <c r="H57" s="20"/>
      <c r="I57" s="20"/>
    </row>
    <row r="58" spans="1:9" ht="12.75">
      <c r="A58" s="20"/>
      <c r="B58" s="20"/>
      <c r="C58" s="20"/>
      <c r="D58" s="20"/>
      <c r="E58" s="20"/>
      <c r="F58" s="20"/>
      <c r="G58" s="20"/>
      <c r="H58" s="20"/>
      <c r="I58" s="20"/>
    </row>
    <row r="59" spans="1:9" ht="12.75">
      <c r="A59" s="20"/>
      <c r="B59" s="20"/>
      <c r="C59" s="20"/>
      <c r="D59" s="20"/>
      <c r="E59" s="20"/>
      <c r="F59" s="20"/>
      <c r="G59" s="20"/>
      <c r="H59" s="20"/>
      <c r="I59" s="20"/>
    </row>
    <row r="60" spans="1:9" ht="12.75">
      <c r="A60" s="20"/>
      <c r="B60" s="20"/>
      <c r="C60" s="20"/>
      <c r="D60" s="20"/>
      <c r="E60" s="20"/>
      <c r="F60" s="20"/>
      <c r="G60" s="20"/>
      <c r="H60" s="20"/>
      <c r="I60" s="20"/>
    </row>
    <row r="61" spans="1:9" ht="12.75">
      <c r="A61" s="20"/>
      <c r="B61" s="20"/>
      <c r="C61" s="20"/>
      <c r="D61" s="20"/>
      <c r="E61" s="20"/>
      <c r="F61" s="20"/>
      <c r="G61" s="20"/>
      <c r="H61" s="20"/>
      <c r="I61" s="20"/>
    </row>
    <row r="62" spans="1:9" ht="12.75">
      <c r="A62" s="20"/>
      <c r="B62" s="20"/>
      <c r="C62" s="20"/>
      <c r="D62" s="20"/>
      <c r="E62" s="20"/>
      <c r="F62" s="20"/>
      <c r="G62" s="20"/>
      <c r="H62" s="20"/>
      <c r="I62" s="20"/>
    </row>
    <row r="63" spans="1:9" ht="12.75">
      <c r="A63" s="20"/>
      <c r="B63" s="20"/>
      <c r="C63" s="20"/>
      <c r="D63" s="20"/>
      <c r="E63" s="20"/>
      <c r="F63" s="20"/>
      <c r="G63" s="20"/>
      <c r="H63" s="20"/>
      <c r="I63" s="20"/>
    </row>
    <row r="64" spans="1:9" ht="12.75">
      <c r="A64" s="20"/>
      <c r="B64" s="20"/>
      <c r="C64" s="20"/>
      <c r="D64" s="20"/>
      <c r="E64" s="20"/>
      <c r="F64" s="20"/>
      <c r="G64" s="20"/>
      <c r="H64" s="20"/>
      <c r="I64" s="20"/>
    </row>
    <row r="65" spans="1:9" ht="12.75">
      <c r="A65" s="20"/>
      <c r="B65" s="20"/>
      <c r="C65" s="20"/>
      <c r="D65" s="20"/>
      <c r="E65" s="20"/>
      <c r="F65" s="20"/>
      <c r="G65" s="20"/>
      <c r="H65" s="20"/>
      <c r="I65" s="20"/>
    </row>
    <row r="66" spans="1:9" ht="12.75">
      <c r="A66" s="20"/>
      <c r="B66" s="20"/>
      <c r="C66" s="20"/>
      <c r="D66" s="20"/>
      <c r="E66" s="20"/>
      <c r="F66" s="20"/>
      <c r="G66" s="20"/>
      <c r="H66" s="20"/>
      <c r="I66" s="20"/>
    </row>
    <row r="67" spans="1:9" ht="12.75">
      <c r="A67" s="20"/>
      <c r="B67" s="20"/>
      <c r="C67" s="20"/>
      <c r="D67" s="20"/>
      <c r="E67" s="20"/>
      <c r="F67" s="20"/>
      <c r="G67" s="20"/>
      <c r="H67" s="20"/>
      <c r="I67" s="20"/>
    </row>
    <row r="68" spans="1:9" ht="12.75">
      <c r="A68" s="20"/>
      <c r="B68" s="20"/>
      <c r="C68" s="20"/>
      <c r="D68" s="20"/>
      <c r="E68" s="20"/>
      <c r="F68" s="20"/>
      <c r="G68" s="20"/>
      <c r="H68" s="20"/>
      <c r="I68" s="20"/>
    </row>
    <row r="69" spans="1:9" ht="12.75">
      <c r="A69" s="20"/>
      <c r="B69" s="20"/>
      <c r="C69" s="20"/>
      <c r="D69" s="20"/>
      <c r="E69" s="20"/>
      <c r="F69" s="20"/>
      <c r="G69" s="20"/>
      <c r="H69" s="20"/>
      <c r="I69" s="20"/>
    </row>
    <row r="70" spans="1:9" ht="12.75">
      <c r="A70" s="20"/>
      <c r="B70" s="20"/>
      <c r="C70" s="20"/>
      <c r="D70" s="20"/>
      <c r="E70" s="20"/>
      <c r="F70" s="20"/>
      <c r="G70" s="20"/>
      <c r="H70" s="20"/>
      <c r="I70" s="20"/>
    </row>
    <row r="71" spans="1:9" ht="12.75">
      <c r="A71" s="20"/>
      <c r="B71" s="20"/>
      <c r="C71" s="20"/>
      <c r="D71" s="20"/>
      <c r="E71" s="20"/>
      <c r="F71" s="20"/>
      <c r="G71" s="20"/>
      <c r="H71" s="20"/>
      <c r="I71" s="20"/>
    </row>
    <row r="72" spans="1:9" ht="12.75">
      <c r="A72" s="20"/>
      <c r="B72" s="20"/>
      <c r="C72" s="20"/>
      <c r="D72" s="20"/>
      <c r="E72" s="20"/>
      <c r="F72" s="20"/>
      <c r="G72" s="20"/>
      <c r="H72" s="20"/>
      <c r="I72" s="20"/>
    </row>
    <row r="73" spans="1:9" ht="12.75">
      <c r="A73" s="20"/>
      <c r="B73" s="20"/>
      <c r="C73" s="20"/>
      <c r="D73" s="20"/>
      <c r="E73" s="20"/>
      <c r="F73" s="20"/>
      <c r="G73" s="20"/>
      <c r="H73" s="20"/>
      <c r="I73" s="20"/>
    </row>
    <row r="74" spans="1:9" ht="12.75">
      <c r="A74" s="20"/>
      <c r="B74" s="20"/>
      <c r="C74" s="20"/>
      <c r="D74" s="20"/>
      <c r="E74" s="20"/>
      <c r="F74" s="20"/>
      <c r="G74" s="20"/>
      <c r="H74" s="20"/>
      <c r="I74" s="20"/>
    </row>
    <row r="75" spans="1:9" ht="12.75">
      <c r="A75" s="20"/>
      <c r="B75" s="20"/>
      <c r="C75" s="20"/>
      <c r="D75" s="20"/>
      <c r="E75" s="20"/>
      <c r="F75" s="20"/>
      <c r="G75" s="20"/>
      <c r="H75" s="20"/>
      <c r="I75" s="20"/>
    </row>
    <row r="76" spans="1:9" ht="12.75">
      <c r="A76" s="20"/>
      <c r="B76" s="20"/>
      <c r="C76" s="20"/>
      <c r="D76" s="20"/>
      <c r="E76" s="20"/>
      <c r="F76" s="20"/>
      <c r="G76" s="20"/>
      <c r="H76" s="20"/>
      <c r="I76" s="20"/>
    </row>
    <row r="77" spans="1:9" ht="12.75">
      <c r="A77" s="20"/>
      <c r="B77" s="20"/>
      <c r="C77" s="20"/>
      <c r="D77" s="20"/>
      <c r="E77" s="20"/>
      <c r="F77" s="20"/>
      <c r="G77" s="20"/>
      <c r="H77" s="20"/>
      <c r="I77" s="20"/>
    </row>
    <row r="78" spans="1:9" ht="12.75">
      <c r="A78" s="20"/>
      <c r="B78" s="20"/>
      <c r="C78" s="20"/>
      <c r="D78" s="20"/>
      <c r="E78" s="20"/>
      <c r="F78" s="20"/>
      <c r="G78" s="20"/>
      <c r="H78" s="20"/>
      <c r="I78" s="20"/>
    </row>
    <row r="79" spans="1:9" ht="12.75">
      <c r="A79" s="20"/>
      <c r="B79" s="20"/>
      <c r="C79" s="20"/>
      <c r="D79" s="20"/>
      <c r="E79" s="20"/>
      <c r="F79" s="20"/>
      <c r="G79" s="20"/>
      <c r="H79" s="20"/>
      <c r="I79" s="20"/>
    </row>
    <row r="80" spans="1:9" ht="12.75">
      <c r="A80" s="20"/>
      <c r="B80" s="20"/>
      <c r="C80" s="20"/>
      <c r="D80" s="20"/>
      <c r="E80" s="20"/>
      <c r="F80" s="20"/>
      <c r="G80" s="20"/>
      <c r="H80" s="20"/>
      <c r="I80" s="20"/>
    </row>
    <row r="81" spans="1:9" ht="12.75">
      <c r="A81" s="20"/>
      <c r="B81" s="20"/>
      <c r="C81" s="20"/>
      <c r="D81" s="20"/>
      <c r="E81" s="20"/>
      <c r="F81" s="20"/>
      <c r="G81" s="20"/>
      <c r="H81" s="20"/>
      <c r="I81" s="20"/>
    </row>
    <row r="82" spans="1:9" ht="12.75">
      <c r="A82" s="20"/>
      <c r="B82" s="20"/>
      <c r="C82" s="20"/>
      <c r="D82" s="20"/>
      <c r="E82" s="20"/>
      <c r="F82" s="20"/>
      <c r="G82" s="20"/>
      <c r="H82" s="20"/>
      <c r="I82" s="20"/>
    </row>
    <row r="83" spans="1:9" ht="12.75">
      <c r="A83" s="20"/>
      <c r="B83" s="20"/>
      <c r="C83" s="20"/>
      <c r="D83" s="20"/>
      <c r="E83" s="20"/>
      <c r="F83" s="20"/>
      <c r="G83" s="20"/>
      <c r="H83" s="20"/>
      <c r="I83" s="20"/>
    </row>
    <row r="84" spans="1:9" ht="12.75">
      <c r="A84" s="20"/>
      <c r="B84" s="20"/>
      <c r="C84" s="20"/>
      <c r="D84" s="20"/>
      <c r="E84" s="20"/>
      <c r="F84" s="20"/>
      <c r="G84" s="20"/>
      <c r="H84" s="20"/>
      <c r="I84" s="20"/>
    </row>
    <row r="85" spans="1:9" ht="12.75">
      <c r="A85" s="20"/>
      <c r="B85" s="20"/>
      <c r="C85" s="20"/>
      <c r="D85" s="20"/>
      <c r="E85" s="20"/>
      <c r="F85" s="20"/>
      <c r="G85" s="20"/>
      <c r="H85" s="20"/>
      <c r="I85" s="20"/>
    </row>
    <row r="86" spans="1:9" ht="12.75">
      <c r="A86" s="20"/>
      <c r="B86" s="20"/>
      <c r="C86" s="20"/>
      <c r="D86" s="20"/>
      <c r="E86" s="20"/>
      <c r="F86" s="20"/>
      <c r="G86" s="20"/>
      <c r="H86" s="20"/>
      <c r="I86" s="20"/>
    </row>
    <row r="87" spans="1:9" ht="12.75">
      <c r="A87" s="20"/>
      <c r="B87" s="20"/>
      <c r="C87" s="20"/>
      <c r="D87" s="20"/>
      <c r="E87" s="20"/>
      <c r="F87" s="20"/>
      <c r="G87" s="20"/>
      <c r="H87" s="20"/>
      <c r="I87" s="20"/>
    </row>
    <row r="88" spans="1:9" ht="12.75">
      <c r="A88" s="20"/>
      <c r="B88" s="20"/>
      <c r="C88" s="20"/>
      <c r="D88" s="20"/>
      <c r="E88" s="20"/>
      <c r="F88" s="20"/>
      <c r="G88" s="20"/>
      <c r="H88" s="20"/>
      <c r="I88" s="20"/>
    </row>
    <row r="89" spans="1:9" ht="12.75">
      <c r="A89" s="20"/>
      <c r="B89" s="20"/>
      <c r="C89" s="20"/>
      <c r="D89" s="20"/>
      <c r="E89" s="20"/>
      <c r="F89" s="20"/>
      <c r="G89" s="20"/>
      <c r="H89" s="20"/>
      <c r="I89" s="20"/>
    </row>
    <row r="90" spans="1:9" ht="12.75">
      <c r="A90" s="20"/>
      <c r="B90" s="20"/>
      <c r="C90" s="20"/>
      <c r="D90" s="20"/>
      <c r="E90" s="20"/>
      <c r="F90" s="20"/>
      <c r="G90" s="20"/>
      <c r="H90" s="20"/>
      <c r="I90" s="20"/>
    </row>
    <row r="91" spans="1:9" ht="12.75">
      <c r="A91" s="20"/>
      <c r="B91" s="20"/>
      <c r="C91" s="20"/>
      <c r="D91" s="20"/>
      <c r="E91" s="20"/>
      <c r="F91" s="20"/>
      <c r="G91" s="20"/>
      <c r="H91" s="20"/>
      <c r="I91" s="20"/>
    </row>
    <row r="92" spans="1:9" ht="12.75">
      <c r="A92" s="20"/>
      <c r="B92" s="20"/>
      <c r="C92" s="20"/>
      <c r="D92" s="20"/>
      <c r="E92" s="20"/>
      <c r="F92" s="20"/>
      <c r="G92" s="20"/>
      <c r="H92" s="20"/>
      <c r="I92" s="20"/>
    </row>
    <row r="93" spans="1:9" ht="12.75">
      <c r="A93" s="20"/>
      <c r="B93" s="20"/>
      <c r="C93" s="20"/>
      <c r="D93" s="20"/>
      <c r="E93" s="20"/>
      <c r="F93" s="20"/>
      <c r="G93" s="20"/>
      <c r="H93" s="20"/>
      <c r="I93" s="20"/>
    </row>
    <row r="94" spans="1:9" ht="12.75">
      <c r="A94" s="20"/>
      <c r="B94" s="20"/>
      <c r="C94" s="20"/>
      <c r="D94" s="20"/>
      <c r="E94" s="20"/>
      <c r="F94" s="20"/>
      <c r="G94" s="20"/>
      <c r="H94" s="20"/>
      <c r="I94" s="20"/>
    </row>
    <row r="95" spans="1:9" ht="12.75">
      <c r="A95" s="20"/>
      <c r="B95" s="20"/>
      <c r="C95" s="20"/>
      <c r="D95" s="20"/>
      <c r="E95" s="20"/>
      <c r="F95" s="20"/>
      <c r="G95" s="20"/>
      <c r="H95" s="20"/>
      <c r="I95" s="20"/>
    </row>
    <row r="96" spans="1:9" ht="12.75">
      <c r="A96" s="20"/>
      <c r="B96" s="20"/>
      <c r="C96" s="20"/>
      <c r="D96" s="20"/>
      <c r="E96" s="20"/>
      <c r="F96" s="20"/>
      <c r="G96" s="20"/>
      <c r="H96" s="20"/>
      <c r="I96" s="20"/>
    </row>
    <row r="97" spans="1:9" ht="12.75">
      <c r="A97" s="20"/>
      <c r="B97" s="20"/>
      <c r="C97" s="20"/>
      <c r="D97" s="20"/>
      <c r="E97" s="20"/>
      <c r="F97" s="20"/>
      <c r="G97" s="20"/>
      <c r="H97" s="20"/>
      <c r="I97" s="20"/>
    </row>
    <row r="98" spans="1:9" ht="12.75">
      <c r="A98" s="20"/>
      <c r="B98" s="20"/>
      <c r="C98" s="20"/>
      <c r="D98" s="20"/>
      <c r="E98" s="20"/>
      <c r="F98" s="20"/>
      <c r="G98" s="20"/>
      <c r="H98" s="20"/>
      <c r="I98" s="20"/>
    </row>
    <row r="99" spans="1:9" ht="12.75">
      <c r="A99" s="20"/>
      <c r="B99" s="20"/>
      <c r="C99" s="20"/>
      <c r="D99" s="20"/>
      <c r="E99" s="20"/>
      <c r="F99" s="20"/>
      <c r="G99" s="20"/>
      <c r="H99" s="20"/>
      <c r="I99" s="20"/>
    </row>
    <row r="100" spans="1:9" ht="12.75">
      <c r="A100" s="20"/>
      <c r="B100" s="20"/>
      <c r="C100" s="20"/>
      <c r="D100" s="20"/>
      <c r="E100" s="20"/>
      <c r="F100" s="20"/>
      <c r="G100" s="20"/>
      <c r="H100" s="20"/>
      <c r="I100" s="20"/>
    </row>
    <row r="101" spans="1:9" ht="12.75">
      <c r="A101" s="20"/>
      <c r="B101" s="20"/>
      <c r="C101" s="20"/>
      <c r="D101" s="20"/>
      <c r="E101" s="20"/>
      <c r="F101" s="20"/>
      <c r="G101" s="20"/>
      <c r="H101" s="20"/>
      <c r="I101" s="20"/>
    </row>
    <row r="102" spans="1:9" ht="12.75">
      <c r="A102" s="20"/>
      <c r="B102" s="20"/>
      <c r="C102" s="20"/>
      <c r="D102" s="20"/>
      <c r="E102" s="20"/>
      <c r="F102" s="20"/>
      <c r="G102" s="20"/>
      <c r="H102" s="20"/>
      <c r="I102" s="20"/>
    </row>
    <row r="103" spans="1:9" ht="12.75">
      <c r="A103" s="20"/>
      <c r="B103" s="20"/>
      <c r="C103" s="20"/>
      <c r="D103" s="20"/>
      <c r="E103" s="20"/>
      <c r="F103" s="20"/>
      <c r="G103" s="20"/>
      <c r="H103" s="20"/>
      <c r="I103" s="20"/>
    </row>
    <row r="104" spans="1:9" ht="12.75">
      <c r="A104" s="20"/>
      <c r="B104" s="20"/>
      <c r="C104" s="20"/>
      <c r="D104" s="20"/>
      <c r="E104" s="20"/>
      <c r="F104" s="20"/>
      <c r="G104" s="20"/>
      <c r="H104" s="20"/>
      <c r="I104" s="20"/>
    </row>
    <row r="105" spans="1:9" ht="12.75">
      <c r="A105" s="20"/>
      <c r="B105" s="20"/>
      <c r="C105" s="20"/>
      <c r="D105" s="20"/>
      <c r="E105" s="20"/>
      <c r="F105" s="20"/>
      <c r="G105" s="20"/>
      <c r="H105" s="20"/>
      <c r="I105" s="20"/>
    </row>
    <row r="106" spans="1:9" ht="12.75">
      <c r="A106" s="20"/>
      <c r="B106" s="20"/>
      <c r="C106" s="20"/>
      <c r="D106" s="20"/>
      <c r="E106" s="20"/>
      <c r="F106" s="20"/>
      <c r="G106" s="20"/>
      <c r="H106" s="20"/>
      <c r="I106" s="20"/>
    </row>
    <row r="107" spans="1:9" ht="12.75">
      <c r="A107" s="20"/>
      <c r="B107" s="20"/>
      <c r="C107" s="20"/>
      <c r="D107" s="20"/>
      <c r="E107" s="20"/>
      <c r="F107" s="20"/>
      <c r="G107" s="20"/>
      <c r="H107" s="20"/>
      <c r="I107" s="20"/>
    </row>
    <row r="108" spans="1:9" ht="12.75">
      <c r="A108" s="20"/>
      <c r="B108" s="20"/>
      <c r="C108" s="20"/>
      <c r="D108" s="20"/>
      <c r="E108" s="20"/>
      <c r="F108" s="20"/>
      <c r="G108" s="20"/>
      <c r="H108" s="20"/>
      <c r="I108" s="20"/>
    </row>
    <row r="109" spans="1:9" ht="12.75">
      <c r="A109" s="20"/>
      <c r="B109" s="20"/>
      <c r="C109" s="20"/>
      <c r="D109" s="20"/>
      <c r="E109" s="20"/>
      <c r="F109" s="20"/>
      <c r="G109" s="20"/>
      <c r="H109" s="20"/>
      <c r="I109" s="20"/>
    </row>
    <row r="110" spans="1:9" ht="12.75">
      <c r="A110" s="20"/>
      <c r="B110" s="20"/>
      <c r="C110" s="20"/>
      <c r="D110" s="20"/>
      <c r="E110" s="20"/>
      <c r="F110" s="20"/>
      <c r="G110" s="20"/>
      <c r="H110" s="20"/>
      <c r="I110" s="20"/>
    </row>
    <row r="111" spans="1:9" ht="12.75">
      <c r="A111" s="20"/>
      <c r="B111" s="20"/>
      <c r="C111" s="20"/>
      <c r="D111" s="20"/>
      <c r="E111" s="20"/>
      <c r="F111" s="20"/>
      <c r="G111" s="20"/>
      <c r="H111" s="20"/>
      <c r="I111" s="20"/>
    </row>
    <row r="112" spans="1:9" ht="12.75">
      <c r="A112" s="20"/>
      <c r="B112" s="20"/>
      <c r="C112" s="20"/>
      <c r="D112" s="20"/>
      <c r="E112" s="20"/>
      <c r="F112" s="20"/>
      <c r="G112" s="20"/>
      <c r="H112" s="20"/>
      <c r="I112" s="20"/>
    </row>
    <row r="113" spans="1:9" ht="12.75">
      <c r="A113" s="20"/>
      <c r="B113" s="20"/>
      <c r="C113" s="20"/>
      <c r="D113" s="20"/>
      <c r="E113" s="20"/>
      <c r="F113" s="20"/>
      <c r="G113" s="20"/>
      <c r="H113" s="20"/>
      <c r="I113" s="20"/>
    </row>
    <row r="114" spans="1:9" ht="12.75">
      <c r="A114" s="20"/>
      <c r="B114" s="20"/>
      <c r="C114" s="20"/>
      <c r="D114" s="20"/>
      <c r="E114" s="20"/>
      <c r="F114" s="20"/>
      <c r="G114" s="20"/>
      <c r="H114" s="20"/>
      <c r="I114" s="20"/>
    </row>
    <row r="115" spans="1:9" ht="12.75">
      <c r="A115" s="20"/>
      <c r="B115" s="20"/>
      <c r="C115" s="20"/>
      <c r="D115" s="20"/>
      <c r="E115" s="20"/>
      <c r="F115" s="20"/>
      <c r="G115" s="20"/>
      <c r="H115" s="20"/>
      <c r="I115" s="20"/>
    </row>
    <row r="116" spans="1:9" ht="12.75">
      <c r="A116" s="20"/>
      <c r="B116" s="20"/>
      <c r="C116" s="20"/>
      <c r="D116" s="20"/>
      <c r="E116" s="20"/>
      <c r="F116" s="20"/>
      <c r="G116" s="20"/>
      <c r="H116" s="20"/>
      <c r="I116" s="20"/>
    </row>
    <row r="117" spans="1:9" ht="12.75">
      <c r="A117" s="20"/>
      <c r="B117" s="20"/>
      <c r="C117" s="20"/>
      <c r="D117" s="20"/>
      <c r="E117" s="20"/>
      <c r="F117" s="20"/>
      <c r="G117" s="20"/>
      <c r="H117" s="20"/>
      <c r="I117" s="20"/>
    </row>
    <row r="118" spans="1:9" ht="12.75">
      <c r="A118" s="20"/>
      <c r="B118" s="20"/>
      <c r="C118" s="20"/>
      <c r="D118" s="20"/>
      <c r="E118" s="20"/>
      <c r="F118" s="20"/>
      <c r="G118" s="20"/>
      <c r="H118" s="20"/>
      <c r="I118" s="20"/>
    </row>
    <row r="119" spans="1:9" ht="12.75">
      <c r="A119" s="20"/>
      <c r="B119" s="20"/>
      <c r="C119" s="20"/>
      <c r="D119" s="20"/>
      <c r="E119" s="20"/>
      <c r="F119" s="20"/>
      <c r="G119" s="20"/>
      <c r="H119" s="20"/>
      <c r="I119" s="20"/>
    </row>
    <row r="120" spans="1:9" ht="12.75">
      <c r="A120" s="20"/>
      <c r="B120" s="20"/>
      <c r="C120" s="20"/>
      <c r="D120" s="20"/>
      <c r="E120" s="20"/>
      <c r="F120" s="20"/>
      <c r="G120" s="20"/>
      <c r="H120" s="20"/>
      <c r="I120" s="20"/>
    </row>
    <row r="121" spans="1:9" ht="12.75">
      <c r="A121" s="20"/>
      <c r="B121" s="20"/>
      <c r="C121" s="20"/>
      <c r="D121" s="20"/>
      <c r="E121" s="20"/>
      <c r="F121" s="20"/>
      <c r="G121" s="20"/>
      <c r="H121" s="20"/>
      <c r="I121" s="20"/>
    </row>
    <row r="122" spans="1:9" ht="12.75">
      <c r="A122" s="20"/>
      <c r="B122" s="20"/>
      <c r="C122" s="20"/>
      <c r="D122" s="20"/>
      <c r="E122" s="20"/>
      <c r="F122" s="20"/>
      <c r="G122" s="20"/>
      <c r="H122" s="20"/>
      <c r="I122" s="20"/>
    </row>
    <row r="123" spans="1:9" ht="12.75">
      <c r="A123" s="20"/>
      <c r="B123" s="20"/>
      <c r="C123" s="20"/>
      <c r="D123" s="20"/>
      <c r="E123" s="20"/>
      <c r="F123" s="20"/>
      <c r="G123" s="20"/>
      <c r="H123" s="20"/>
      <c r="I123" s="20"/>
    </row>
    <row r="124" spans="1:9" ht="12.75">
      <c r="A124" s="20"/>
      <c r="B124" s="20"/>
      <c r="C124" s="20"/>
      <c r="D124" s="20"/>
      <c r="E124" s="20"/>
      <c r="F124" s="20"/>
      <c r="G124" s="20"/>
      <c r="H124" s="20"/>
      <c r="I124" s="20"/>
    </row>
    <row r="125" spans="1:9" ht="12.75">
      <c r="A125" s="20"/>
      <c r="B125" s="20"/>
      <c r="C125" s="20"/>
      <c r="D125" s="20"/>
      <c r="E125" s="20"/>
      <c r="F125" s="20"/>
      <c r="G125" s="20"/>
      <c r="H125" s="20"/>
      <c r="I125" s="20"/>
    </row>
    <row r="126" spans="1:9" ht="12.75">
      <c r="A126" s="20"/>
      <c r="B126" s="20"/>
      <c r="C126" s="20"/>
      <c r="D126" s="20"/>
      <c r="E126" s="20"/>
      <c r="F126" s="20"/>
      <c r="G126" s="20"/>
      <c r="H126" s="20"/>
      <c r="I126" s="20"/>
    </row>
    <row r="127" spans="1:9" ht="12.75">
      <c r="A127" s="20"/>
      <c r="B127" s="20"/>
      <c r="C127" s="20"/>
      <c r="D127" s="20"/>
      <c r="E127" s="20"/>
      <c r="F127" s="20"/>
      <c r="G127" s="20"/>
      <c r="H127" s="20"/>
      <c r="I127" s="20"/>
    </row>
    <row r="128" spans="1:9" ht="12.75">
      <c r="A128" s="20"/>
      <c r="B128" s="20"/>
      <c r="C128" s="20"/>
      <c r="D128" s="20"/>
      <c r="E128" s="20"/>
      <c r="F128" s="20"/>
      <c r="G128" s="20"/>
      <c r="H128" s="20"/>
      <c r="I128" s="20"/>
    </row>
    <row r="129" spans="1:9" ht="12.75">
      <c r="A129" s="20"/>
      <c r="B129" s="20"/>
      <c r="C129" s="20"/>
      <c r="D129" s="20"/>
      <c r="E129" s="20"/>
      <c r="F129" s="20"/>
      <c r="G129" s="20"/>
      <c r="H129" s="20"/>
      <c r="I129" s="20"/>
    </row>
    <row r="130" spans="1:9" ht="12.75">
      <c r="A130" s="20"/>
      <c r="B130" s="20"/>
      <c r="C130" s="20"/>
      <c r="D130" s="20"/>
      <c r="E130" s="20"/>
      <c r="F130" s="20"/>
      <c r="G130" s="20"/>
      <c r="H130" s="20"/>
      <c r="I130" s="20"/>
    </row>
    <row r="131" spans="1:9" ht="12.75">
      <c r="A131" s="20"/>
      <c r="B131" s="20"/>
      <c r="C131" s="20"/>
      <c r="D131" s="20"/>
      <c r="E131" s="20"/>
      <c r="F131" s="20"/>
      <c r="G131" s="20"/>
      <c r="H131" s="20"/>
      <c r="I131" s="20"/>
    </row>
    <row r="132" spans="1:9" ht="12.75">
      <c r="A132" s="20"/>
      <c r="B132" s="20"/>
      <c r="C132" s="20"/>
      <c r="D132" s="20"/>
      <c r="E132" s="20"/>
      <c r="F132" s="20"/>
      <c r="G132" s="20"/>
      <c r="H132" s="20"/>
      <c r="I132" s="20"/>
    </row>
    <row r="133" spans="1:9" ht="12.75">
      <c r="A133" s="20"/>
      <c r="B133" s="20"/>
      <c r="C133" s="20"/>
      <c r="D133" s="20"/>
      <c r="E133" s="20"/>
      <c r="F133" s="20"/>
      <c r="G133" s="20"/>
      <c r="H133" s="20"/>
      <c r="I133" s="20"/>
    </row>
    <row r="134" spans="1:9" ht="12.75">
      <c r="A134" s="20"/>
      <c r="B134" s="20"/>
      <c r="C134" s="20"/>
      <c r="D134" s="20"/>
      <c r="E134" s="20"/>
      <c r="F134" s="20"/>
      <c r="G134" s="20"/>
      <c r="H134" s="20"/>
      <c r="I134" s="20"/>
    </row>
    <row r="135" spans="1:9" ht="12.75">
      <c r="A135" s="20"/>
      <c r="B135" s="20"/>
      <c r="C135" s="20"/>
      <c r="D135" s="20"/>
      <c r="E135" s="20"/>
      <c r="F135" s="20"/>
      <c r="G135" s="20"/>
      <c r="H135" s="20"/>
      <c r="I135" s="20"/>
    </row>
    <row r="136" spans="1:9" ht="12.75">
      <c r="A136" s="20"/>
      <c r="B136" s="20"/>
      <c r="C136" s="20"/>
      <c r="D136" s="20"/>
      <c r="E136" s="20"/>
      <c r="F136" s="20"/>
      <c r="G136" s="20"/>
      <c r="H136" s="20"/>
      <c r="I136" s="20"/>
    </row>
    <row r="137" spans="1:9" ht="12.75">
      <c r="A137" s="20"/>
      <c r="B137" s="20"/>
      <c r="C137" s="20"/>
      <c r="D137" s="20"/>
      <c r="E137" s="20"/>
      <c r="F137" s="20"/>
      <c r="G137" s="20"/>
      <c r="H137" s="20"/>
      <c r="I137" s="20"/>
    </row>
    <row r="138" spans="1:9" ht="12.75">
      <c r="A138" s="20"/>
      <c r="B138" s="20"/>
      <c r="C138" s="20"/>
      <c r="D138" s="20"/>
      <c r="E138" s="20"/>
      <c r="F138" s="20"/>
      <c r="G138" s="20"/>
      <c r="H138" s="20"/>
      <c r="I138" s="20"/>
    </row>
    <row r="139" spans="1:9" ht="12.75">
      <c r="A139" s="20"/>
      <c r="B139" s="20"/>
      <c r="C139" s="20"/>
      <c r="D139" s="20"/>
      <c r="E139" s="20"/>
      <c r="F139" s="20"/>
      <c r="G139" s="20"/>
      <c r="H139" s="20"/>
      <c r="I139" s="20"/>
    </row>
    <row r="140" spans="1:9" ht="12.75">
      <c r="A140" s="20"/>
      <c r="B140" s="20"/>
      <c r="C140" s="20"/>
      <c r="D140" s="20"/>
      <c r="E140" s="20"/>
      <c r="F140" s="20"/>
      <c r="G140" s="20"/>
      <c r="H140" s="20"/>
      <c r="I140" s="20"/>
    </row>
    <row r="141" spans="1:9" ht="12.75">
      <c r="A141" s="20"/>
      <c r="B141" s="20"/>
      <c r="C141" s="20"/>
      <c r="D141" s="20"/>
      <c r="E141" s="20"/>
      <c r="F141" s="20"/>
      <c r="G141" s="20"/>
      <c r="H141" s="20"/>
      <c r="I141" s="20"/>
    </row>
    <row r="142" spans="1:9" ht="12.75">
      <c r="A142" s="20"/>
      <c r="B142" s="20"/>
      <c r="C142" s="20"/>
      <c r="D142" s="20"/>
      <c r="E142" s="20"/>
      <c r="F142" s="20"/>
      <c r="G142" s="20"/>
      <c r="H142" s="20"/>
      <c r="I142" s="20"/>
    </row>
    <row r="143" spans="1:9" ht="12.75">
      <c r="A143" s="20"/>
      <c r="B143" s="20"/>
      <c r="C143" s="20"/>
      <c r="D143" s="20"/>
      <c r="E143" s="20"/>
      <c r="F143" s="20"/>
      <c r="G143" s="20"/>
      <c r="H143" s="20"/>
      <c r="I143" s="20"/>
    </row>
    <row r="144" spans="1:9" ht="12.75">
      <c r="A144" s="20"/>
      <c r="B144" s="20"/>
      <c r="C144" s="20"/>
      <c r="D144" s="20"/>
      <c r="E144" s="20"/>
      <c r="F144" s="20"/>
      <c r="G144" s="20"/>
      <c r="H144" s="20"/>
      <c r="I144" s="20"/>
    </row>
    <row r="145" spans="1:9" ht="12.75">
      <c r="A145" s="20"/>
      <c r="B145" s="20"/>
      <c r="C145" s="20"/>
      <c r="D145" s="20"/>
      <c r="E145" s="20"/>
      <c r="F145" s="20"/>
      <c r="G145" s="20"/>
      <c r="H145" s="20"/>
      <c r="I145" s="20"/>
    </row>
    <row r="146" spans="1:9" ht="12.75">
      <c r="A146" s="20"/>
      <c r="B146" s="20"/>
      <c r="C146" s="20"/>
      <c r="D146" s="20"/>
      <c r="E146" s="20"/>
      <c r="F146" s="20"/>
      <c r="G146" s="20"/>
      <c r="H146" s="20"/>
      <c r="I146" s="20"/>
    </row>
    <row r="147" spans="1:9" ht="12.75">
      <c r="A147" s="20"/>
      <c r="B147" s="20"/>
      <c r="C147" s="20"/>
      <c r="D147" s="20"/>
      <c r="E147" s="20"/>
      <c r="F147" s="20"/>
      <c r="G147" s="20"/>
      <c r="H147" s="20"/>
      <c r="I147" s="20"/>
    </row>
    <row r="148" spans="1:9" ht="12.75">
      <c r="A148" s="20"/>
      <c r="B148" s="20"/>
      <c r="C148" s="20"/>
      <c r="D148" s="20"/>
      <c r="E148" s="20"/>
      <c r="F148" s="20"/>
      <c r="G148" s="20"/>
      <c r="H148" s="20"/>
      <c r="I148" s="20"/>
    </row>
    <row r="149" spans="1:9" ht="12.75">
      <c r="A149" s="20"/>
      <c r="B149" s="20"/>
      <c r="C149" s="20"/>
      <c r="D149" s="20"/>
      <c r="E149" s="20"/>
      <c r="F149" s="20"/>
      <c r="G149" s="20"/>
      <c r="H149" s="20"/>
      <c r="I149" s="20"/>
    </row>
    <row r="150" spans="1:9" ht="12.75">
      <c r="A150" s="20"/>
      <c r="B150" s="20"/>
      <c r="C150" s="20"/>
      <c r="D150" s="20"/>
      <c r="E150" s="20"/>
      <c r="F150" s="20"/>
      <c r="G150" s="20"/>
      <c r="H150" s="20"/>
      <c r="I150" s="20"/>
    </row>
    <row r="151" spans="1:9" ht="12.75">
      <c r="A151" s="20"/>
      <c r="B151" s="20"/>
      <c r="C151" s="20"/>
      <c r="D151" s="20"/>
      <c r="E151" s="20"/>
      <c r="F151" s="20"/>
      <c r="G151" s="20"/>
      <c r="H151" s="20"/>
      <c r="I151" s="20"/>
    </row>
    <row r="152" spans="1:9" ht="12.75">
      <c r="A152" s="20"/>
      <c r="B152" s="20"/>
      <c r="C152" s="20"/>
      <c r="D152" s="20"/>
      <c r="E152" s="20"/>
      <c r="F152" s="20"/>
      <c r="G152" s="20"/>
      <c r="H152" s="20"/>
      <c r="I152" s="20"/>
    </row>
    <row r="153" spans="1:9" ht="12.75">
      <c r="A153" s="20"/>
      <c r="B153" s="20"/>
      <c r="C153" s="20"/>
      <c r="D153" s="20"/>
      <c r="E153" s="20"/>
      <c r="F153" s="20"/>
      <c r="G153" s="20"/>
      <c r="H153" s="20"/>
      <c r="I153" s="20"/>
    </row>
    <row r="154" spans="1:9" ht="12.75">
      <c r="A154" s="20"/>
      <c r="B154" s="20"/>
      <c r="C154" s="20"/>
      <c r="D154" s="20"/>
      <c r="E154" s="20"/>
      <c r="F154" s="20"/>
      <c r="G154" s="20"/>
      <c r="H154" s="20"/>
      <c r="I154" s="20"/>
    </row>
    <row r="155" spans="1:9" ht="12.75">
      <c r="A155" s="20"/>
      <c r="B155" s="20"/>
      <c r="C155" s="20"/>
      <c r="D155" s="20"/>
      <c r="E155" s="20"/>
      <c r="F155" s="20"/>
      <c r="G155" s="20"/>
      <c r="H155" s="20"/>
      <c r="I155" s="20"/>
    </row>
    <row r="156" spans="1:9" ht="12.75">
      <c r="A156" s="20"/>
      <c r="B156" s="20"/>
      <c r="C156" s="20"/>
      <c r="D156" s="20"/>
      <c r="E156" s="20"/>
      <c r="F156" s="20"/>
      <c r="G156" s="20"/>
      <c r="H156" s="20"/>
      <c r="I156" s="20"/>
    </row>
    <row r="157" spans="1:9" ht="12.75">
      <c r="A157" s="20"/>
      <c r="B157" s="20"/>
      <c r="C157" s="20"/>
      <c r="D157" s="20"/>
      <c r="E157" s="20"/>
      <c r="F157" s="20"/>
      <c r="G157" s="20"/>
      <c r="H157" s="20"/>
      <c r="I157" s="20"/>
    </row>
    <row r="158" spans="1:9" ht="12.75">
      <c r="A158" s="20"/>
      <c r="B158" s="20"/>
      <c r="C158" s="20"/>
      <c r="D158" s="20"/>
      <c r="E158" s="20"/>
      <c r="F158" s="20"/>
      <c r="G158" s="20"/>
      <c r="H158" s="20"/>
      <c r="I158" s="20"/>
    </row>
    <row r="159" spans="1:9" ht="12.75">
      <c r="A159" s="20"/>
      <c r="B159" s="20"/>
      <c r="C159" s="20"/>
      <c r="D159" s="20"/>
      <c r="E159" s="20"/>
      <c r="F159" s="20"/>
      <c r="G159" s="20"/>
      <c r="H159" s="20"/>
      <c r="I159" s="20"/>
    </row>
    <row r="160" spans="1:9" ht="12.75">
      <c r="A160" s="20"/>
      <c r="B160" s="20"/>
      <c r="C160" s="20"/>
      <c r="D160" s="20"/>
      <c r="E160" s="20"/>
      <c r="F160" s="20"/>
      <c r="G160" s="20"/>
      <c r="H160" s="20"/>
      <c r="I160" s="20"/>
    </row>
    <row r="161" spans="1:9" ht="12.75">
      <c r="A161" s="20"/>
      <c r="B161" s="20"/>
      <c r="C161" s="20"/>
      <c r="D161" s="20"/>
      <c r="E161" s="20"/>
      <c r="F161" s="20"/>
      <c r="G161" s="20"/>
      <c r="H161" s="20"/>
      <c r="I161" s="20"/>
    </row>
    <row r="162" spans="1:9" ht="12.75">
      <c r="A162" s="20"/>
      <c r="B162" s="20"/>
      <c r="C162" s="20"/>
      <c r="D162" s="20"/>
      <c r="E162" s="20"/>
      <c r="F162" s="20"/>
      <c r="G162" s="20"/>
      <c r="H162" s="20"/>
      <c r="I162" s="20"/>
    </row>
    <row r="163" spans="1:9" ht="12.75">
      <c r="A163" s="20"/>
      <c r="B163" s="20"/>
      <c r="C163" s="20"/>
      <c r="D163" s="20"/>
      <c r="E163" s="20"/>
      <c r="F163" s="20"/>
      <c r="G163" s="20"/>
      <c r="H163" s="20"/>
      <c r="I163" s="20"/>
    </row>
    <row r="164" spans="1:9" ht="12.75">
      <c r="A164" s="20"/>
      <c r="B164" s="20"/>
      <c r="C164" s="20"/>
      <c r="D164" s="20"/>
      <c r="E164" s="20"/>
      <c r="F164" s="20"/>
      <c r="G164" s="20"/>
      <c r="H164" s="20"/>
      <c r="I164" s="20"/>
    </row>
    <row r="165" spans="1:9" ht="12.75">
      <c r="A165" s="20"/>
      <c r="B165" s="20"/>
      <c r="C165" s="20"/>
      <c r="D165" s="20"/>
      <c r="E165" s="20"/>
      <c r="F165" s="20"/>
      <c r="G165" s="20"/>
      <c r="H165" s="20"/>
      <c r="I165" s="20"/>
    </row>
    <row r="166" spans="1:9" ht="12.75">
      <c r="A166" s="20"/>
      <c r="B166" s="20"/>
      <c r="C166" s="20"/>
      <c r="D166" s="20"/>
      <c r="E166" s="20"/>
      <c r="F166" s="20"/>
      <c r="G166" s="20"/>
      <c r="H166" s="20"/>
      <c r="I166" s="20"/>
    </row>
    <row r="167" spans="1:9" ht="12.75">
      <c r="A167" s="20"/>
      <c r="B167" s="20"/>
      <c r="C167" s="20"/>
      <c r="D167" s="20"/>
      <c r="E167" s="20"/>
      <c r="F167" s="20"/>
      <c r="G167" s="20"/>
      <c r="H167" s="20"/>
      <c r="I167" s="20"/>
    </row>
    <row r="168" spans="1:9" ht="12.75">
      <c r="A168" s="20"/>
      <c r="B168" s="20"/>
      <c r="C168" s="20"/>
      <c r="D168" s="20"/>
      <c r="E168" s="20"/>
      <c r="F168" s="20"/>
      <c r="G168" s="20"/>
      <c r="H168" s="20"/>
      <c r="I168" s="20"/>
    </row>
    <row r="169" spans="1:9" ht="12.75">
      <c r="A169" s="20"/>
      <c r="B169" s="20"/>
      <c r="C169" s="20"/>
      <c r="D169" s="20"/>
      <c r="E169" s="20"/>
      <c r="F169" s="20"/>
      <c r="G169" s="20"/>
      <c r="H169" s="20"/>
      <c r="I169" s="20"/>
    </row>
    <row r="170" spans="1:9" ht="12.75">
      <c r="A170" s="20"/>
      <c r="B170" s="20"/>
      <c r="C170" s="20"/>
      <c r="D170" s="20"/>
      <c r="E170" s="20"/>
      <c r="F170" s="20"/>
      <c r="G170" s="20"/>
      <c r="H170" s="20"/>
      <c r="I170" s="20"/>
    </row>
    <row r="171" spans="1:9" ht="12.75">
      <c r="A171" s="20"/>
      <c r="B171" s="20"/>
      <c r="C171" s="20"/>
      <c r="D171" s="20"/>
      <c r="E171" s="20"/>
      <c r="F171" s="20"/>
      <c r="G171" s="20"/>
      <c r="H171" s="20"/>
      <c r="I171" s="20"/>
    </row>
    <row r="172" spans="1:9" ht="12.75">
      <c r="A172" s="20"/>
      <c r="B172" s="20"/>
      <c r="C172" s="20"/>
      <c r="D172" s="20"/>
      <c r="E172" s="20"/>
      <c r="F172" s="20"/>
      <c r="G172" s="20"/>
      <c r="H172" s="20"/>
      <c r="I172" s="20"/>
    </row>
    <row r="173" spans="1:9" ht="12.75">
      <c r="A173" s="20"/>
      <c r="B173" s="20"/>
      <c r="C173" s="20"/>
      <c r="D173" s="20"/>
      <c r="E173" s="20"/>
      <c r="F173" s="20"/>
      <c r="G173" s="20"/>
      <c r="H173" s="20"/>
      <c r="I173" s="20"/>
    </row>
    <row r="174" spans="1:9" ht="12.75">
      <c r="A174" s="20"/>
      <c r="B174" s="20"/>
      <c r="C174" s="20"/>
      <c r="D174" s="20"/>
      <c r="E174" s="20"/>
      <c r="F174" s="20"/>
      <c r="G174" s="20"/>
      <c r="H174" s="20"/>
      <c r="I174" s="20"/>
    </row>
    <row r="175" spans="1:9" ht="12.75">
      <c r="A175" s="20"/>
      <c r="B175" s="20"/>
      <c r="C175" s="20"/>
      <c r="D175" s="20"/>
      <c r="E175" s="20"/>
      <c r="F175" s="20"/>
      <c r="G175" s="20"/>
      <c r="H175" s="20"/>
      <c r="I175" s="20"/>
    </row>
    <row r="176" spans="1:9" ht="12.75">
      <c r="A176" s="20"/>
      <c r="B176" s="20"/>
      <c r="C176" s="20"/>
      <c r="D176" s="20"/>
      <c r="E176" s="20"/>
      <c r="F176" s="20"/>
      <c r="G176" s="20"/>
      <c r="H176" s="20"/>
      <c r="I176" s="20"/>
    </row>
    <row r="177" spans="1:9" ht="12.75">
      <c r="A177" s="20"/>
      <c r="B177" s="20"/>
      <c r="C177" s="20"/>
      <c r="D177" s="20"/>
      <c r="E177" s="20"/>
      <c r="F177" s="20"/>
      <c r="G177" s="20"/>
      <c r="H177" s="20"/>
      <c r="I177" s="20"/>
    </row>
    <row r="178" spans="1:9" ht="12.75">
      <c r="A178" s="20"/>
      <c r="B178" s="20"/>
      <c r="C178" s="20"/>
      <c r="D178" s="20"/>
      <c r="E178" s="20"/>
      <c r="F178" s="20"/>
      <c r="G178" s="20"/>
      <c r="H178" s="20"/>
      <c r="I178" s="20"/>
    </row>
    <row r="179" spans="1:9" ht="12.75">
      <c r="A179" s="20"/>
      <c r="B179" s="20"/>
      <c r="C179" s="20"/>
      <c r="D179" s="20"/>
      <c r="E179" s="20"/>
      <c r="F179" s="20"/>
      <c r="G179" s="20"/>
      <c r="H179" s="20"/>
      <c r="I179" s="20"/>
    </row>
    <row r="180" spans="1:9" ht="12.75">
      <c r="A180" s="20"/>
      <c r="B180" s="20"/>
      <c r="C180" s="20"/>
      <c r="D180" s="20"/>
      <c r="E180" s="20"/>
      <c r="F180" s="20"/>
      <c r="G180" s="20"/>
      <c r="H180" s="20"/>
      <c r="I180" s="20"/>
    </row>
    <row r="181" spans="1:9" ht="12.75">
      <c r="A181" s="20"/>
      <c r="B181" s="20"/>
      <c r="C181" s="20"/>
      <c r="D181" s="20"/>
      <c r="E181" s="20"/>
      <c r="F181" s="20"/>
      <c r="G181" s="20"/>
      <c r="H181" s="20"/>
      <c r="I181" s="20"/>
    </row>
    <row r="182" spans="1:9" ht="12.75">
      <c r="A182" s="20"/>
      <c r="B182" s="20"/>
      <c r="C182" s="20"/>
      <c r="D182" s="20"/>
      <c r="E182" s="20"/>
      <c r="F182" s="20"/>
      <c r="G182" s="20"/>
      <c r="H182" s="20"/>
      <c r="I182" s="20"/>
    </row>
    <row r="183" spans="1:9" ht="12.75">
      <c r="A183" s="20"/>
      <c r="B183" s="20"/>
      <c r="C183" s="20"/>
      <c r="D183" s="20"/>
      <c r="E183" s="20"/>
      <c r="F183" s="20"/>
      <c r="G183" s="20"/>
      <c r="H183" s="20"/>
      <c r="I183" s="20"/>
    </row>
    <row r="184" spans="1:9" ht="12.75">
      <c r="A184" s="20"/>
      <c r="B184" s="20"/>
      <c r="C184" s="20"/>
      <c r="D184" s="20"/>
      <c r="E184" s="20"/>
      <c r="F184" s="20"/>
      <c r="G184" s="20"/>
      <c r="H184" s="20"/>
      <c r="I184" s="20"/>
    </row>
    <row r="185" spans="1:9" ht="12.75">
      <c r="A185" s="20"/>
      <c r="B185" s="20"/>
      <c r="C185" s="20"/>
      <c r="D185" s="20"/>
      <c r="E185" s="20"/>
      <c r="F185" s="20"/>
      <c r="G185" s="20"/>
      <c r="H185" s="20"/>
      <c r="I185" s="20"/>
    </row>
    <row r="186" spans="1:9" ht="12.75">
      <c r="A186" s="20"/>
      <c r="B186" s="20"/>
      <c r="C186" s="20"/>
      <c r="D186" s="20"/>
      <c r="E186" s="20"/>
      <c r="F186" s="20"/>
      <c r="G186" s="20"/>
      <c r="H186" s="20"/>
      <c r="I186" s="20"/>
    </row>
    <row r="187" spans="1:9" ht="12.75">
      <c r="A187" s="20"/>
      <c r="B187" s="20"/>
      <c r="C187" s="20"/>
      <c r="D187" s="20"/>
      <c r="E187" s="20"/>
      <c r="F187" s="20"/>
      <c r="G187" s="20"/>
      <c r="H187" s="20"/>
      <c r="I187" s="20"/>
    </row>
    <row r="188" spans="1:9" ht="12.75">
      <c r="A188" s="20"/>
      <c r="B188" s="20"/>
      <c r="C188" s="20"/>
      <c r="D188" s="20"/>
      <c r="E188" s="20"/>
      <c r="F188" s="20"/>
      <c r="G188" s="20"/>
      <c r="H188" s="20"/>
      <c r="I188" s="20"/>
    </row>
    <row r="189" spans="1:9" ht="12.75">
      <c r="A189" s="20"/>
      <c r="B189" s="20"/>
      <c r="C189" s="20"/>
      <c r="D189" s="20"/>
      <c r="E189" s="20"/>
      <c r="F189" s="20"/>
      <c r="G189" s="20"/>
      <c r="H189" s="20"/>
      <c r="I189" s="20"/>
    </row>
    <row r="190" spans="1:9" ht="12.75">
      <c r="A190" s="20"/>
      <c r="B190" s="20"/>
      <c r="C190" s="20"/>
      <c r="D190" s="20"/>
      <c r="E190" s="20"/>
      <c r="F190" s="20"/>
      <c r="G190" s="20"/>
      <c r="H190" s="20"/>
      <c r="I190" s="20"/>
    </row>
    <row r="191" spans="1:9" ht="12.75">
      <c r="A191" s="20"/>
      <c r="B191" s="20"/>
      <c r="C191" s="20"/>
      <c r="D191" s="20"/>
      <c r="E191" s="20"/>
      <c r="F191" s="20"/>
      <c r="G191" s="20"/>
      <c r="H191" s="20"/>
      <c r="I191" s="20"/>
    </row>
    <row r="192" spans="1:9" ht="12.75">
      <c r="A192" s="20"/>
      <c r="B192" s="20"/>
      <c r="C192" s="20"/>
      <c r="D192" s="20"/>
      <c r="E192" s="20"/>
      <c r="F192" s="20"/>
      <c r="G192" s="20"/>
      <c r="H192" s="20"/>
      <c r="I192" s="20"/>
    </row>
    <row r="193" spans="1:9" ht="12.75">
      <c r="A193" s="20"/>
      <c r="B193" s="20"/>
      <c r="C193" s="20"/>
      <c r="D193" s="20"/>
      <c r="E193" s="20"/>
      <c r="F193" s="20"/>
      <c r="G193" s="20"/>
      <c r="H193" s="20"/>
      <c r="I193" s="20"/>
    </row>
    <row r="194" spans="1:9" ht="12.75">
      <c r="A194" s="20"/>
      <c r="B194" s="20"/>
      <c r="C194" s="20"/>
      <c r="D194" s="20"/>
      <c r="E194" s="20"/>
      <c r="F194" s="20"/>
      <c r="G194" s="20"/>
      <c r="H194" s="20"/>
      <c r="I194" s="20"/>
    </row>
    <row r="195" spans="1:9" ht="12.75">
      <c r="A195" s="20"/>
      <c r="B195" s="20"/>
      <c r="C195" s="20"/>
      <c r="D195" s="20"/>
      <c r="E195" s="20"/>
      <c r="F195" s="20"/>
      <c r="G195" s="20"/>
      <c r="H195" s="20"/>
      <c r="I195" s="20"/>
    </row>
    <row r="196" spans="1:9" ht="12.75">
      <c r="A196" s="20"/>
      <c r="B196" s="20"/>
      <c r="C196" s="20"/>
      <c r="D196" s="20"/>
      <c r="E196" s="20"/>
      <c r="F196" s="20"/>
      <c r="G196" s="20"/>
      <c r="H196" s="20"/>
      <c r="I196" s="20"/>
    </row>
    <row r="197" spans="1:9" ht="12.75">
      <c r="A197" s="20"/>
      <c r="B197" s="20"/>
      <c r="C197" s="20"/>
      <c r="D197" s="20"/>
      <c r="E197" s="20"/>
      <c r="F197" s="20"/>
      <c r="G197" s="20"/>
      <c r="H197" s="20"/>
      <c r="I197" s="20"/>
    </row>
    <row r="198" spans="1:9" ht="12.75">
      <c r="A198" s="20"/>
      <c r="B198" s="20"/>
      <c r="C198" s="20"/>
      <c r="D198" s="20"/>
      <c r="E198" s="20"/>
      <c r="F198" s="20"/>
      <c r="G198" s="20"/>
      <c r="H198" s="20"/>
      <c r="I198" s="20"/>
    </row>
    <row r="199" spans="1:9" ht="12.75">
      <c r="A199" s="20"/>
      <c r="B199" s="20"/>
      <c r="C199" s="20"/>
      <c r="D199" s="20"/>
      <c r="E199" s="20"/>
      <c r="F199" s="20"/>
      <c r="G199" s="20"/>
      <c r="H199" s="20"/>
      <c r="I199" s="20"/>
    </row>
    <row r="200" spans="1:9" ht="12.75">
      <c r="A200" s="20"/>
      <c r="B200" s="20"/>
      <c r="C200" s="20"/>
      <c r="D200" s="20"/>
      <c r="E200" s="20"/>
      <c r="F200" s="20"/>
      <c r="G200" s="20"/>
      <c r="H200" s="20"/>
      <c r="I200" s="20"/>
    </row>
    <row r="201" spans="1:9" ht="12.75">
      <c r="A201" s="20"/>
      <c r="B201" s="20"/>
      <c r="C201" s="20"/>
      <c r="D201" s="20"/>
      <c r="E201" s="20"/>
      <c r="F201" s="20"/>
      <c r="G201" s="20"/>
      <c r="H201" s="20"/>
      <c r="I201" s="20"/>
    </row>
    <row r="202" spans="1:9" ht="12.75">
      <c r="A202" s="20"/>
      <c r="B202" s="20"/>
      <c r="C202" s="20"/>
      <c r="D202" s="20"/>
      <c r="E202" s="20"/>
      <c r="F202" s="20"/>
      <c r="G202" s="20"/>
      <c r="H202" s="20"/>
      <c r="I202" s="20"/>
    </row>
    <row r="203" spans="1:9" ht="12.75">
      <c r="A203" s="20"/>
      <c r="B203" s="20"/>
      <c r="C203" s="20"/>
      <c r="D203" s="20"/>
      <c r="E203" s="20"/>
      <c r="F203" s="20"/>
      <c r="G203" s="20"/>
      <c r="H203" s="20"/>
      <c r="I203" s="20"/>
    </row>
    <row r="204" spans="1:9" ht="12.75">
      <c r="A204" s="20"/>
      <c r="B204" s="20"/>
      <c r="C204" s="20"/>
      <c r="D204" s="20"/>
      <c r="E204" s="20"/>
      <c r="F204" s="20"/>
      <c r="G204" s="20"/>
      <c r="H204" s="20"/>
      <c r="I204" s="20"/>
    </row>
    <row r="205" spans="1:9" ht="12.75">
      <c r="A205" s="20"/>
      <c r="B205" s="20"/>
      <c r="C205" s="20"/>
      <c r="D205" s="20"/>
      <c r="E205" s="20"/>
      <c r="F205" s="20"/>
      <c r="G205" s="20"/>
      <c r="H205" s="20"/>
      <c r="I205" s="20"/>
    </row>
    <row r="206" spans="1:9" ht="12.75">
      <c r="A206" s="20"/>
      <c r="B206" s="20"/>
      <c r="C206" s="20"/>
      <c r="D206" s="20"/>
      <c r="E206" s="20"/>
      <c r="F206" s="20"/>
      <c r="G206" s="20"/>
      <c r="H206" s="20"/>
      <c r="I206" s="20"/>
    </row>
    <row r="207" spans="1:9" ht="12.75">
      <c r="A207" s="20"/>
      <c r="B207" s="20"/>
      <c r="C207" s="20"/>
      <c r="D207" s="20"/>
      <c r="E207" s="20"/>
      <c r="F207" s="20"/>
      <c r="G207" s="20"/>
      <c r="H207" s="20"/>
      <c r="I207" s="20"/>
    </row>
    <row r="208" spans="1:9" ht="12.75">
      <c r="A208" s="20"/>
      <c r="B208" s="20"/>
      <c r="C208" s="20"/>
      <c r="D208" s="20"/>
      <c r="E208" s="20"/>
      <c r="F208" s="20"/>
      <c r="G208" s="20"/>
      <c r="H208" s="20"/>
      <c r="I208" s="20"/>
    </row>
    <row r="209" spans="1:9" ht="12.75">
      <c r="A209" s="20"/>
      <c r="B209" s="20"/>
      <c r="C209" s="20"/>
      <c r="D209" s="20"/>
      <c r="E209" s="20"/>
      <c r="F209" s="20"/>
      <c r="G209" s="20"/>
      <c r="H209" s="20"/>
      <c r="I209" s="20"/>
    </row>
    <row r="210" spans="1:9" ht="12.75">
      <c r="A210" s="20"/>
      <c r="B210" s="20"/>
      <c r="C210" s="20"/>
      <c r="D210" s="20"/>
      <c r="E210" s="20"/>
      <c r="F210" s="20"/>
      <c r="G210" s="20"/>
      <c r="H210" s="20"/>
      <c r="I210" s="20"/>
    </row>
    <row r="211" spans="1:9" ht="12.75">
      <c r="A211" s="20"/>
      <c r="B211" s="20"/>
      <c r="C211" s="20"/>
      <c r="D211" s="20"/>
      <c r="E211" s="20"/>
      <c r="F211" s="20"/>
      <c r="G211" s="20"/>
      <c r="H211" s="20"/>
      <c r="I211" s="20"/>
    </row>
    <row r="212" spans="1:9" ht="12.75">
      <c r="A212" s="20"/>
      <c r="B212" s="20"/>
      <c r="C212" s="20"/>
      <c r="D212" s="20"/>
      <c r="E212" s="20"/>
      <c r="F212" s="20"/>
      <c r="G212" s="20"/>
      <c r="H212" s="20"/>
      <c r="I212" s="20"/>
    </row>
    <row r="213" spans="1:9" ht="12.75">
      <c r="A213" s="20"/>
      <c r="B213" s="20"/>
      <c r="C213" s="20"/>
      <c r="D213" s="20"/>
      <c r="E213" s="20"/>
      <c r="F213" s="20"/>
      <c r="G213" s="20"/>
      <c r="H213" s="20"/>
      <c r="I213" s="20"/>
    </row>
    <row r="214" spans="1:9" ht="12.75">
      <c r="A214" s="20"/>
      <c r="B214" s="20"/>
      <c r="C214" s="20"/>
      <c r="D214" s="20"/>
      <c r="E214" s="20"/>
      <c r="F214" s="20"/>
      <c r="G214" s="20"/>
      <c r="H214" s="20"/>
      <c r="I214" s="20"/>
    </row>
    <row r="215" spans="1:9" ht="12.75">
      <c r="A215" s="20"/>
      <c r="B215" s="20"/>
      <c r="C215" s="20"/>
      <c r="D215" s="20"/>
      <c r="E215" s="20"/>
      <c r="F215" s="20"/>
      <c r="G215" s="20"/>
      <c r="H215" s="20"/>
      <c r="I215" s="20"/>
    </row>
    <row r="216" spans="1:9" ht="12.75">
      <c r="A216" s="20"/>
      <c r="B216" s="20"/>
      <c r="C216" s="20"/>
      <c r="D216" s="20"/>
      <c r="E216" s="20"/>
      <c r="F216" s="20"/>
      <c r="G216" s="20"/>
      <c r="H216" s="20"/>
      <c r="I216" s="20"/>
    </row>
    <row r="217" spans="1:9" ht="12.75">
      <c r="A217" s="20"/>
      <c r="B217" s="20"/>
      <c r="C217" s="20"/>
      <c r="D217" s="20"/>
      <c r="E217" s="20"/>
      <c r="F217" s="20"/>
      <c r="G217" s="20"/>
      <c r="H217" s="20"/>
      <c r="I217" s="20"/>
    </row>
    <row r="218" spans="1:9" ht="12.75">
      <c r="A218" s="20"/>
      <c r="B218" s="20"/>
      <c r="C218" s="20"/>
      <c r="D218" s="20"/>
      <c r="E218" s="20"/>
      <c r="F218" s="20"/>
      <c r="G218" s="20"/>
      <c r="H218" s="20"/>
      <c r="I218" s="20"/>
    </row>
    <row r="219" spans="1:9" ht="12.75">
      <c r="A219" s="20"/>
      <c r="B219" s="20"/>
      <c r="C219" s="20"/>
      <c r="D219" s="20"/>
      <c r="E219" s="20"/>
      <c r="F219" s="20"/>
      <c r="G219" s="20"/>
      <c r="H219" s="20"/>
      <c r="I219" s="20"/>
    </row>
    <row r="220" spans="1:9" ht="12.75">
      <c r="A220" s="20"/>
      <c r="B220" s="20"/>
      <c r="C220" s="20"/>
      <c r="D220" s="20"/>
      <c r="E220" s="20"/>
      <c r="F220" s="20"/>
      <c r="G220" s="20"/>
      <c r="H220" s="20"/>
      <c r="I220" s="20"/>
    </row>
    <row r="221" spans="1:9" ht="12.75">
      <c r="A221" s="20"/>
      <c r="B221" s="20"/>
      <c r="C221" s="20"/>
      <c r="D221" s="20"/>
      <c r="E221" s="20"/>
      <c r="F221" s="20"/>
      <c r="G221" s="20"/>
      <c r="H221" s="20"/>
      <c r="I221" s="20"/>
    </row>
    <row r="222" spans="1:9" ht="12.75">
      <c r="A222" s="20"/>
      <c r="B222" s="20"/>
      <c r="C222" s="20"/>
      <c r="D222" s="20"/>
      <c r="E222" s="20"/>
      <c r="F222" s="20"/>
      <c r="G222" s="20"/>
      <c r="H222" s="20"/>
      <c r="I222" s="20"/>
    </row>
    <row r="223" spans="1:9" ht="12.75">
      <c r="A223" s="20"/>
      <c r="B223" s="20"/>
      <c r="C223" s="20"/>
      <c r="D223" s="20"/>
      <c r="E223" s="20"/>
      <c r="F223" s="20"/>
      <c r="G223" s="20"/>
      <c r="H223" s="20"/>
      <c r="I223" s="20"/>
    </row>
    <row r="224" spans="1:9" ht="12.75">
      <c r="A224" s="20"/>
      <c r="B224" s="20"/>
      <c r="C224" s="20"/>
      <c r="D224" s="20"/>
      <c r="E224" s="20"/>
      <c r="F224" s="20"/>
      <c r="G224" s="20"/>
      <c r="H224" s="20"/>
      <c r="I224" s="20"/>
    </row>
    <row r="225" spans="1:9" ht="12.75">
      <c r="A225" s="20"/>
      <c r="B225" s="20"/>
      <c r="C225" s="20"/>
      <c r="D225" s="20"/>
      <c r="E225" s="20"/>
      <c r="F225" s="20"/>
      <c r="G225" s="20"/>
      <c r="H225" s="20"/>
      <c r="I225" s="20"/>
    </row>
    <row r="226" spans="1:9" ht="12.75">
      <c r="A226" s="20"/>
      <c r="B226" s="20"/>
      <c r="C226" s="20"/>
      <c r="D226" s="20"/>
      <c r="E226" s="20"/>
      <c r="F226" s="20"/>
      <c r="G226" s="20"/>
      <c r="H226" s="20"/>
      <c r="I226" s="20"/>
    </row>
    <row r="227" spans="1:9" ht="12.75">
      <c r="A227" s="20"/>
      <c r="B227" s="20"/>
      <c r="C227" s="20"/>
      <c r="D227" s="20"/>
      <c r="E227" s="20"/>
      <c r="F227" s="20"/>
      <c r="G227" s="20"/>
      <c r="H227" s="20"/>
      <c r="I227" s="20"/>
    </row>
    <row r="228" spans="1:9" ht="12.75">
      <c r="A228" s="20"/>
      <c r="B228" s="20"/>
      <c r="C228" s="20"/>
      <c r="D228" s="20"/>
      <c r="E228" s="20"/>
      <c r="F228" s="20"/>
      <c r="G228" s="20"/>
      <c r="H228" s="20"/>
      <c r="I228" s="20"/>
    </row>
    <row r="229" spans="1:9" ht="12.75">
      <c r="A229" s="20"/>
      <c r="B229" s="20"/>
      <c r="C229" s="20"/>
      <c r="D229" s="20"/>
      <c r="E229" s="20"/>
      <c r="F229" s="20"/>
      <c r="G229" s="20"/>
      <c r="H229" s="20"/>
      <c r="I229" s="20"/>
    </row>
    <row r="230" spans="1:9" ht="12.75">
      <c r="A230" s="20"/>
      <c r="B230" s="20"/>
      <c r="C230" s="20"/>
      <c r="D230" s="20"/>
      <c r="E230" s="20"/>
      <c r="F230" s="20"/>
      <c r="G230" s="20"/>
      <c r="H230" s="20"/>
      <c r="I230" s="20"/>
    </row>
    <row r="231" spans="1:9" ht="12.75">
      <c r="A231" s="20"/>
      <c r="B231" s="20"/>
      <c r="C231" s="20"/>
      <c r="D231" s="20"/>
      <c r="E231" s="20"/>
      <c r="F231" s="20"/>
      <c r="G231" s="20"/>
      <c r="H231" s="20"/>
      <c r="I231" s="20"/>
    </row>
    <row r="232" spans="1:9" ht="12.75">
      <c r="A232" s="20"/>
      <c r="B232" s="20"/>
      <c r="C232" s="20"/>
      <c r="D232" s="20"/>
      <c r="E232" s="20"/>
      <c r="F232" s="20"/>
      <c r="G232" s="20"/>
      <c r="H232" s="20"/>
      <c r="I232" s="20"/>
    </row>
    <row r="233" spans="1:9" ht="12.75">
      <c r="A233" s="20"/>
      <c r="B233" s="20"/>
      <c r="C233" s="20"/>
      <c r="D233" s="20"/>
      <c r="E233" s="20"/>
      <c r="F233" s="20"/>
      <c r="G233" s="20"/>
      <c r="H233" s="20"/>
      <c r="I233" s="20"/>
    </row>
    <row r="234" spans="1:9" ht="12.75">
      <c r="A234" s="20"/>
      <c r="B234" s="20"/>
      <c r="C234" s="20"/>
      <c r="D234" s="20"/>
      <c r="E234" s="20"/>
      <c r="F234" s="20"/>
      <c r="G234" s="20"/>
      <c r="H234" s="20"/>
      <c r="I234" s="20"/>
    </row>
    <row r="235" spans="1:9" ht="12.75">
      <c r="A235" s="20"/>
      <c r="B235" s="20"/>
      <c r="C235" s="20"/>
      <c r="D235" s="20"/>
      <c r="E235" s="20"/>
      <c r="F235" s="20"/>
      <c r="G235" s="20"/>
      <c r="H235" s="20"/>
      <c r="I235" s="20"/>
    </row>
    <row r="236" spans="1:9" ht="12.75">
      <c r="A236" s="20"/>
      <c r="B236" s="20"/>
      <c r="C236" s="20"/>
      <c r="D236" s="20"/>
      <c r="E236" s="20"/>
      <c r="F236" s="20"/>
      <c r="G236" s="20"/>
      <c r="H236" s="20"/>
      <c r="I236" s="20"/>
    </row>
  </sheetData>
  <mergeCells count="1">
    <mergeCell ref="A2:H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4"/>
  <sheetViews>
    <sheetView workbookViewId="0" topLeftCell="AA92">
      <selection activeCell="A1" sqref="A1:AE134"/>
    </sheetView>
  </sheetViews>
  <sheetFormatPr defaultColWidth="9.00390625" defaultRowHeight="12.75"/>
  <cols>
    <col min="1" max="1" width="8.625" style="0" customWidth="1"/>
    <col min="2" max="2" width="8.75390625" style="0" customWidth="1"/>
    <col min="4" max="4" width="23.25390625" style="0" customWidth="1"/>
    <col min="5" max="5" width="13.875" style="0" customWidth="1"/>
    <col min="6" max="6" width="14.00390625" style="0" customWidth="1"/>
    <col min="7" max="7" width="13.75390625" style="0" customWidth="1"/>
    <col min="8" max="8" width="14.125" style="0" customWidth="1"/>
    <col min="9" max="9" width="6.375" style="0" customWidth="1"/>
    <col min="10" max="10" width="14.375" style="0" customWidth="1"/>
    <col min="11" max="11" width="6.375" style="0" customWidth="1"/>
    <col min="12" max="12" width="13.75390625" style="0" customWidth="1"/>
    <col min="13" max="13" width="6.25390625" style="0" customWidth="1"/>
    <col min="14" max="14" width="16.25390625" style="0" customWidth="1"/>
    <col min="15" max="15" width="5.875" style="0" customWidth="1"/>
    <col min="16" max="16" width="14.75390625" style="0" customWidth="1"/>
    <col min="17" max="17" width="10.625" style="0" customWidth="1"/>
    <col min="18" max="18" width="13.875" style="0" customWidth="1"/>
    <col min="19" max="19" width="8.00390625" style="0" customWidth="1"/>
    <col min="20" max="20" width="14.125" style="0" customWidth="1"/>
    <col min="21" max="21" width="6.75390625" style="0" customWidth="1"/>
    <col min="22" max="22" width="14.00390625" style="0" customWidth="1"/>
    <col min="23" max="23" width="5.625" style="0" customWidth="1"/>
    <col min="24" max="24" width="15.375" style="0" customWidth="1"/>
    <col min="25" max="25" width="5.125" style="0" customWidth="1"/>
    <col min="26" max="26" width="15.125" style="0" customWidth="1"/>
    <col min="27" max="27" width="7.25390625" style="0" customWidth="1"/>
    <col min="28" max="28" width="16.375" style="0" customWidth="1"/>
    <col min="29" max="29" width="7.25390625" style="0" customWidth="1"/>
    <col min="30" max="30" width="14.625" style="0" customWidth="1"/>
    <col min="31" max="31" width="4.125" style="0" customWidth="1"/>
  </cols>
  <sheetData>
    <row r="1" spans="1:33" ht="13.5" thickBot="1">
      <c r="A1" s="10"/>
      <c r="B1" s="10"/>
      <c r="C1" s="10"/>
      <c r="D1" s="456" t="s">
        <v>113</v>
      </c>
      <c r="E1" s="456"/>
      <c r="F1" s="456"/>
      <c r="G1" s="456"/>
      <c r="H1" s="456"/>
      <c r="I1" s="456"/>
      <c r="J1" s="456"/>
      <c r="K1" s="456"/>
      <c r="L1" s="10"/>
      <c r="M1" s="19"/>
      <c r="N1" s="456"/>
      <c r="O1" s="456"/>
      <c r="P1" s="456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3" ht="34.5" thickBot="1">
      <c r="A2" s="61" t="s">
        <v>5</v>
      </c>
      <c r="B2" s="62" t="s">
        <v>11</v>
      </c>
      <c r="C2" s="457" t="s">
        <v>39</v>
      </c>
      <c r="D2" s="457"/>
      <c r="E2" s="63" t="s">
        <v>83</v>
      </c>
      <c r="F2" s="63" t="s">
        <v>84</v>
      </c>
      <c r="G2" s="63" t="s">
        <v>98</v>
      </c>
      <c r="H2" s="63" t="s">
        <v>111</v>
      </c>
      <c r="I2" s="65" t="s">
        <v>40</v>
      </c>
      <c r="J2" s="62" t="s">
        <v>140</v>
      </c>
      <c r="K2" s="66" t="s">
        <v>40</v>
      </c>
      <c r="L2" s="61">
        <v>2011</v>
      </c>
      <c r="M2" s="65" t="s">
        <v>40</v>
      </c>
      <c r="N2" s="62">
        <v>2012</v>
      </c>
      <c r="O2" s="65" t="s">
        <v>40</v>
      </c>
      <c r="P2" s="304">
        <v>2013</v>
      </c>
      <c r="Q2" s="65" t="s">
        <v>40</v>
      </c>
      <c r="R2" s="69">
        <v>2014</v>
      </c>
      <c r="S2" s="65" t="s">
        <v>40</v>
      </c>
      <c r="T2" s="302">
        <v>2015</v>
      </c>
      <c r="U2" s="65" t="s">
        <v>40</v>
      </c>
      <c r="V2" s="302">
        <v>2016</v>
      </c>
      <c r="W2" s="65" t="s">
        <v>40</v>
      </c>
      <c r="X2" s="67">
        <v>2017</v>
      </c>
      <c r="Y2" s="65" t="s">
        <v>40</v>
      </c>
      <c r="Z2" s="302">
        <v>2018</v>
      </c>
      <c r="AA2" s="65" t="s">
        <v>40</v>
      </c>
      <c r="AB2" s="62">
        <v>2019</v>
      </c>
      <c r="AC2" s="65" t="s">
        <v>40</v>
      </c>
      <c r="AD2" s="61">
        <v>2020</v>
      </c>
      <c r="AE2" s="65" t="s">
        <v>40</v>
      </c>
      <c r="AG2" s="1"/>
    </row>
    <row r="3" spans="1:33" ht="12.75">
      <c r="A3" s="71" t="s">
        <v>41</v>
      </c>
      <c r="B3" s="458" t="s">
        <v>12</v>
      </c>
      <c r="C3" s="458"/>
      <c r="D3" s="458"/>
      <c r="E3" s="72"/>
      <c r="F3" s="72"/>
      <c r="G3" s="73"/>
      <c r="H3" s="72"/>
      <c r="I3" s="75"/>
      <c r="J3" s="72"/>
      <c r="K3" s="76"/>
      <c r="L3" s="77"/>
      <c r="M3" s="75"/>
      <c r="N3" s="72"/>
      <c r="O3" s="75"/>
      <c r="P3" s="72"/>
      <c r="Q3" s="75"/>
      <c r="R3" s="72"/>
      <c r="S3" s="75"/>
      <c r="T3" s="263"/>
      <c r="U3" s="75"/>
      <c r="V3" s="72"/>
      <c r="W3" s="75"/>
      <c r="X3" s="77"/>
      <c r="Y3" s="75"/>
      <c r="Z3" s="72"/>
      <c r="AA3" s="75"/>
      <c r="AB3" s="72"/>
      <c r="AC3" s="75"/>
      <c r="AD3" s="72"/>
      <c r="AE3" s="75"/>
      <c r="AG3" s="1"/>
    </row>
    <row r="4" spans="1:33" ht="12.75">
      <c r="A4" s="321" t="s">
        <v>10</v>
      </c>
      <c r="B4" s="322" t="s">
        <v>42</v>
      </c>
      <c r="C4" s="462" t="s">
        <v>43</v>
      </c>
      <c r="D4" s="463"/>
      <c r="E4" s="323">
        <v>828868.36</v>
      </c>
      <c r="F4" s="324">
        <v>251098.36</v>
      </c>
      <c r="G4" s="324">
        <v>56372.48</v>
      </c>
      <c r="H4" s="325">
        <v>612180.83</v>
      </c>
      <c r="I4" s="326">
        <f>H4/G4*100-100</f>
        <v>985.9568888933038</v>
      </c>
      <c r="J4" s="325">
        <v>76049.53</v>
      </c>
      <c r="K4" s="327">
        <f>J4/H4*100-100</f>
        <v>-87.57727679907912</v>
      </c>
      <c r="L4" s="328">
        <v>1474147</v>
      </c>
      <c r="M4" s="326">
        <f aca="true" t="shared" si="0" ref="M4:AE13">L4/J4*100-100</f>
        <v>1838.403827084796</v>
      </c>
      <c r="N4" s="325">
        <v>3563392</v>
      </c>
      <c r="O4" s="326">
        <f t="shared" si="0"/>
        <v>141.72568950043654</v>
      </c>
      <c r="P4" s="325">
        <v>11104</v>
      </c>
      <c r="Q4" s="326">
        <f t="shared" si="0"/>
        <v>-99.68838679550271</v>
      </c>
      <c r="R4" s="329">
        <v>11169</v>
      </c>
      <c r="S4" s="326">
        <f t="shared" si="0"/>
        <v>0.5853746397694408</v>
      </c>
      <c r="T4" s="325">
        <v>66288</v>
      </c>
      <c r="U4" s="326">
        <f t="shared" si="0"/>
        <v>493.4998656997045</v>
      </c>
      <c r="V4" s="325">
        <v>67282</v>
      </c>
      <c r="W4" s="326">
        <f t="shared" si="0"/>
        <v>1.499517258025591</v>
      </c>
      <c r="X4" s="328">
        <v>68291</v>
      </c>
      <c r="Y4" s="326">
        <f t="shared" si="0"/>
        <v>1.4996581552272517</v>
      </c>
      <c r="Z4" s="329">
        <v>69316</v>
      </c>
      <c r="AA4" s="326">
        <f t="shared" si="0"/>
        <v>1.5009298443426076</v>
      </c>
      <c r="AB4" s="329">
        <f>Z4*101.5%</f>
        <v>70355.73999999999</v>
      </c>
      <c r="AC4" s="326">
        <f t="shared" si="0"/>
        <v>1.4999999999999858</v>
      </c>
      <c r="AD4" s="329">
        <f>AB4*101.5%</f>
        <v>71411.07609999998</v>
      </c>
      <c r="AE4" s="326">
        <f t="shared" si="0"/>
        <v>1.4999999999999858</v>
      </c>
      <c r="AG4" s="1"/>
    </row>
    <row r="5" spans="1:33" ht="12.75">
      <c r="A5" s="86"/>
      <c r="B5" s="87"/>
      <c r="C5" s="88" t="s">
        <v>15</v>
      </c>
      <c r="D5" s="89"/>
      <c r="E5" s="80">
        <v>727617.2</v>
      </c>
      <c r="F5" s="81">
        <v>187632.98</v>
      </c>
      <c r="G5" s="81">
        <v>8935.5</v>
      </c>
      <c r="H5" s="83">
        <v>543896.01</v>
      </c>
      <c r="I5" s="82">
        <f>H5/G5*100-100</f>
        <v>5986.911868390129</v>
      </c>
      <c r="J5" s="83">
        <v>9450.24</v>
      </c>
      <c r="K5" s="84">
        <f>J5/H5*100-100</f>
        <v>-98.2624913905877</v>
      </c>
      <c r="L5" s="85">
        <v>1411692</v>
      </c>
      <c r="M5" s="259">
        <f t="shared" si="0"/>
        <v>14838.160300690777</v>
      </c>
      <c r="N5" s="83">
        <v>3500000</v>
      </c>
      <c r="O5" s="259">
        <f t="shared" si="0"/>
        <v>147.92943503257084</v>
      </c>
      <c r="P5" s="268">
        <v>0</v>
      </c>
      <c r="Q5" s="259">
        <f t="shared" si="0"/>
        <v>-100</v>
      </c>
      <c r="R5" s="268"/>
      <c r="S5" s="259" t="e">
        <f t="shared" si="0"/>
        <v>#DIV/0!</v>
      </c>
      <c r="T5" s="83"/>
      <c r="U5" s="259" t="e">
        <f t="shared" si="0"/>
        <v>#DIV/0!</v>
      </c>
      <c r="V5" s="83"/>
      <c r="W5" s="259" t="e">
        <f t="shared" si="0"/>
        <v>#DIV/0!</v>
      </c>
      <c r="X5" s="85">
        <v>0</v>
      </c>
      <c r="Y5" s="259" t="e">
        <f t="shared" si="0"/>
        <v>#DIV/0!</v>
      </c>
      <c r="Z5" s="268"/>
      <c r="AA5" s="259" t="e">
        <f t="shared" si="0"/>
        <v>#DIV/0!</v>
      </c>
      <c r="AB5" s="268"/>
      <c r="AC5" s="259" t="e">
        <f t="shared" si="0"/>
        <v>#DIV/0!</v>
      </c>
      <c r="AD5" s="268"/>
      <c r="AE5" s="259" t="e">
        <f t="shared" si="0"/>
        <v>#DIV/0!</v>
      </c>
      <c r="AG5" s="1"/>
    </row>
    <row r="6" spans="3:33" ht="12.75">
      <c r="C6" s="88" t="s">
        <v>138</v>
      </c>
      <c r="D6" s="89"/>
      <c r="E6" s="80"/>
      <c r="F6" s="81">
        <v>465.04</v>
      </c>
      <c r="G6" s="81">
        <v>0</v>
      </c>
      <c r="H6" s="83">
        <v>0</v>
      </c>
      <c r="I6" s="82" t="e">
        <f>H6/G6*100-100</f>
        <v>#DIV/0!</v>
      </c>
      <c r="J6" s="83">
        <v>0</v>
      </c>
      <c r="K6" s="84" t="e">
        <f>J6/H6*100-100</f>
        <v>#DIV/0!</v>
      </c>
      <c r="L6" s="85">
        <v>0</v>
      </c>
      <c r="M6" s="259" t="e">
        <f t="shared" si="0"/>
        <v>#DIV/0!</v>
      </c>
      <c r="N6" s="83">
        <v>0</v>
      </c>
      <c r="O6" s="259" t="e">
        <f t="shared" si="0"/>
        <v>#DIV/0!</v>
      </c>
      <c r="P6" s="268">
        <v>0</v>
      </c>
      <c r="Q6" s="259" t="e">
        <f t="shared" si="0"/>
        <v>#DIV/0!</v>
      </c>
      <c r="R6" s="268"/>
      <c r="S6" s="259" t="e">
        <f t="shared" si="0"/>
        <v>#DIV/0!</v>
      </c>
      <c r="T6" s="83"/>
      <c r="U6" s="259" t="e">
        <f t="shared" si="0"/>
        <v>#DIV/0!</v>
      </c>
      <c r="V6" s="83"/>
      <c r="W6" s="259" t="e">
        <f t="shared" si="0"/>
        <v>#DIV/0!</v>
      </c>
      <c r="X6" s="85">
        <v>0</v>
      </c>
      <c r="Y6" s="259" t="e">
        <f t="shared" si="0"/>
        <v>#DIV/0!</v>
      </c>
      <c r="Z6" s="268"/>
      <c r="AA6" s="259" t="e">
        <f t="shared" si="0"/>
        <v>#DIV/0!</v>
      </c>
      <c r="AB6" s="268"/>
      <c r="AC6" s="259" t="e">
        <f t="shared" si="0"/>
        <v>#DIV/0!</v>
      </c>
      <c r="AD6" s="268"/>
      <c r="AE6" s="259" t="e">
        <f t="shared" si="0"/>
        <v>#DIV/0!</v>
      </c>
      <c r="AG6" s="1"/>
    </row>
    <row r="7" spans="1:33" ht="12.75">
      <c r="A7" s="321" t="s">
        <v>2</v>
      </c>
      <c r="B7" s="322" t="s">
        <v>141</v>
      </c>
      <c r="C7" s="462" t="s">
        <v>139</v>
      </c>
      <c r="D7" s="463"/>
      <c r="E7" s="323"/>
      <c r="F7" s="324">
        <v>859.01</v>
      </c>
      <c r="G7" s="324">
        <v>0</v>
      </c>
      <c r="H7" s="325">
        <v>7710.08</v>
      </c>
      <c r="I7" s="326" t="e">
        <f>H7/G7*100-100</f>
        <v>#DIV/0!</v>
      </c>
      <c r="J7" s="325"/>
      <c r="K7" s="327">
        <f>J7/H7*100-100</f>
        <v>-100</v>
      </c>
      <c r="L7" s="328">
        <v>8000</v>
      </c>
      <c r="M7" s="326" t="e">
        <f t="shared" si="0"/>
        <v>#DIV/0!</v>
      </c>
      <c r="N7" s="325"/>
      <c r="O7" s="326">
        <f t="shared" si="0"/>
        <v>-100</v>
      </c>
      <c r="P7" s="325">
        <v>0</v>
      </c>
      <c r="Q7" s="326" t="e">
        <f t="shared" si="0"/>
        <v>#DIV/0!</v>
      </c>
      <c r="R7" s="329">
        <v>0</v>
      </c>
      <c r="S7" s="326" t="e">
        <f t="shared" si="0"/>
        <v>#DIV/0!</v>
      </c>
      <c r="T7" s="325">
        <v>0</v>
      </c>
      <c r="U7" s="326" t="e">
        <f t="shared" si="0"/>
        <v>#DIV/0!</v>
      </c>
      <c r="V7" s="325">
        <v>0</v>
      </c>
      <c r="W7" s="326" t="e">
        <f t="shared" si="0"/>
        <v>#DIV/0!</v>
      </c>
      <c r="X7" s="328">
        <v>0</v>
      </c>
      <c r="Y7" s="326" t="e">
        <f t="shared" si="0"/>
        <v>#DIV/0!</v>
      </c>
      <c r="Z7" s="329">
        <v>0</v>
      </c>
      <c r="AA7" s="326" t="e">
        <f t="shared" si="0"/>
        <v>#DIV/0!</v>
      </c>
      <c r="AB7" s="329">
        <f>Z7*101.5%</f>
        <v>0</v>
      </c>
      <c r="AC7" s="326" t="e">
        <f t="shared" si="0"/>
        <v>#DIV/0!</v>
      </c>
      <c r="AD7" s="329">
        <f>AB7*101.5%</f>
        <v>0</v>
      </c>
      <c r="AE7" s="326" t="e">
        <f t="shared" si="0"/>
        <v>#DIV/0!</v>
      </c>
      <c r="AG7" s="1"/>
    </row>
    <row r="8" spans="1:33" ht="12.75">
      <c r="A8" s="321" t="s">
        <v>3</v>
      </c>
      <c r="B8" s="322">
        <v>600</v>
      </c>
      <c r="C8" s="462" t="s">
        <v>14</v>
      </c>
      <c r="D8" s="463"/>
      <c r="E8" s="323">
        <v>856867.24</v>
      </c>
      <c r="F8" s="324">
        <v>1615159.57</v>
      </c>
      <c r="G8" s="324">
        <v>2276947.5</v>
      </c>
      <c r="H8" s="325">
        <v>2242599.84</v>
      </c>
      <c r="I8" s="326">
        <f>H8/G8*100-100</f>
        <v>-1.5084959139374092</v>
      </c>
      <c r="J8" s="325">
        <v>2039659.97</v>
      </c>
      <c r="K8" s="327">
        <f>J8/H8*100-100</f>
        <v>-9.049312604962992</v>
      </c>
      <c r="L8" s="328">
        <v>516000</v>
      </c>
      <c r="M8" s="330">
        <f t="shared" si="0"/>
        <v>-74.70166559183882</v>
      </c>
      <c r="N8" s="325">
        <v>668503</v>
      </c>
      <c r="O8" s="330">
        <f t="shared" si="0"/>
        <v>29.554844961240292</v>
      </c>
      <c r="P8" s="329">
        <v>678531</v>
      </c>
      <c r="Q8" s="330">
        <f t="shared" si="0"/>
        <v>1.500068062521791</v>
      </c>
      <c r="R8" s="329">
        <v>688709</v>
      </c>
      <c r="S8" s="330">
        <f t="shared" si="0"/>
        <v>1.5000051582020575</v>
      </c>
      <c r="T8" s="325">
        <v>699039</v>
      </c>
      <c r="U8" s="330">
        <f t="shared" si="0"/>
        <v>1.4999077985041538</v>
      </c>
      <c r="V8" s="325">
        <v>709525</v>
      </c>
      <c r="W8" s="330">
        <f t="shared" si="0"/>
        <v>1.5000593672170055</v>
      </c>
      <c r="X8" s="328">
        <v>720168</v>
      </c>
      <c r="Y8" s="330">
        <f t="shared" si="0"/>
        <v>1.500017617420113</v>
      </c>
      <c r="Z8" s="329">
        <v>688709</v>
      </c>
      <c r="AA8" s="330">
        <f t="shared" si="0"/>
        <v>-4.368286288754845</v>
      </c>
      <c r="AB8" s="329">
        <f>Z8*101.5%</f>
        <v>699039.6349999999</v>
      </c>
      <c r="AC8" s="330">
        <f t="shared" si="0"/>
        <v>1.4999999999999858</v>
      </c>
      <c r="AD8" s="329">
        <f>AB8*101.5%</f>
        <v>709525.2295249999</v>
      </c>
      <c r="AE8" s="330">
        <f t="shared" si="0"/>
        <v>1.4999999999999858</v>
      </c>
      <c r="AG8" s="1"/>
    </row>
    <row r="9" spans="1:33" ht="12.75">
      <c r="A9" s="86"/>
      <c r="B9" s="87"/>
      <c r="C9" s="88" t="s">
        <v>15</v>
      </c>
      <c r="D9" s="89"/>
      <c r="E9" s="80">
        <v>580379.28</v>
      </c>
      <c r="F9" s="81">
        <v>1216020.13</v>
      </c>
      <c r="G9" s="81">
        <v>1780944.97</v>
      </c>
      <c r="H9" s="83">
        <v>1545621.11</v>
      </c>
      <c r="I9" s="82">
        <v>0</v>
      </c>
      <c r="J9" s="83">
        <v>1514959.65</v>
      </c>
      <c r="K9" s="84">
        <v>0</v>
      </c>
      <c r="L9" s="85">
        <v>12000</v>
      </c>
      <c r="M9" s="259">
        <f t="shared" si="0"/>
        <v>-99.20789969554635</v>
      </c>
      <c r="N9" s="83">
        <v>0</v>
      </c>
      <c r="O9" s="259">
        <f t="shared" si="0"/>
        <v>-100</v>
      </c>
      <c r="P9" s="268">
        <v>0</v>
      </c>
      <c r="Q9" s="259" t="e">
        <f t="shared" si="0"/>
        <v>#DIV/0!</v>
      </c>
      <c r="R9" s="268">
        <v>0</v>
      </c>
      <c r="S9" s="259" t="e">
        <f t="shared" si="0"/>
        <v>#DIV/0!</v>
      </c>
      <c r="T9" s="83">
        <v>0</v>
      </c>
      <c r="U9" s="259" t="e">
        <f t="shared" si="0"/>
        <v>#DIV/0!</v>
      </c>
      <c r="V9" s="83">
        <v>0</v>
      </c>
      <c r="W9" s="259" t="e">
        <f t="shared" si="0"/>
        <v>#DIV/0!</v>
      </c>
      <c r="X9" s="85">
        <v>0</v>
      </c>
      <c r="Y9" s="259" t="e">
        <f t="shared" si="0"/>
        <v>#DIV/0!</v>
      </c>
      <c r="Z9" s="268"/>
      <c r="AA9" s="259" t="e">
        <f t="shared" si="0"/>
        <v>#DIV/0!</v>
      </c>
      <c r="AB9" s="268"/>
      <c r="AC9" s="259" t="e">
        <f t="shared" si="0"/>
        <v>#DIV/0!</v>
      </c>
      <c r="AD9" s="268"/>
      <c r="AE9" s="259" t="e">
        <f t="shared" si="0"/>
        <v>#DIV/0!</v>
      </c>
      <c r="AG9" s="1"/>
    </row>
    <row r="10" spans="1:33" ht="12.75">
      <c r="A10" s="321" t="s">
        <v>8</v>
      </c>
      <c r="B10" s="322">
        <v>700</v>
      </c>
      <c r="C10" s="331" t="s">
        <v>17</v>
      </c>
      <c r="D10" s="332"/>
      <c r="E10" s="323">
        <v>242875.32</v>
      </c>
      <c r="F10" s="324">
        <v>46746.63</v>
      </c>
      <c r="G10" s="324">
        <v>147484.14</v>
      </c>
      <c r="H10" s="325">
        <v>37545.73</v>
      </c>
      <c r="I10" s="326">
        <f>H10/G10*100-100</f>
        <v>-74.54253047141205</v>
      </c>
      <c r="J10" s="325">
        <v>102406.27</v>
      </c>
      <c r="K10" s="327">
        <f>J10/H10*100-100</f>
        <v>172.75077618679938</v>
      </c>
      <c r="L10" s="328">
        <v>191600</v>
      </c>
      <c r="M10" s="330">
        <f t="shared" si="0"/>
        <v>87.09791890672318</v>
      </c>
      <c r="N10" s="325">
        <v>50344</v>
      </c>
      <c r="O10" s="330">
        <f t="shared" si="0"/>
        <v>-73.72442588726514</v>
      </c>
      <c r="P10" s="329">
        <f>N10*101.5%</f>
        <v>51099.159999999996</v>
      </c>
      <c r="Q10" s="330">
        <f t="shared" si="0"/>
        <v>1.4999999999999858</v>
      </c>
      <c r="R10" s="329">
        <v>57094</v>
      </c>
      <c r="S10" s="330">
        <f t="shared" si="0"/>
        <v>11.731777978346415</v>
      </c>
      <c r="T10" s="325">
        <v>57950</v>
      </c>
      <c r="U10" s="330">
        <f t="shared" si="0"/>
        <v>1.4992818860125396</v>
      </c>
      <c r="V10" s="325">
        <v>58820</v>
      </c>
      <c r="W10" s="330">
        <f t="shared" si="0"/>
        <v>1.5012942191544312</v>
      </c>
      <c r="X10" s="328">
        <v>59702</v>
      </c>
      <c r="Y10" s="330">
        <f t="shared" si="0"/>
        <v>1.4994899693981694</v>
      </c>
      <c r="Z10" s="329">
        <v>60597</v>
      </c>
      <c r="AA10" s="330">
        <f t="shared" si="0"/>
        <v>1.4991122575458178</v>
      </c>
      <c r="AB10" s="329">
        <v>61506</v>
      </c>
      <c r="AC10" s="330">
        <f t="shared" si="0"/>
        <v>1.5000742611020428</v>
      </c>
      <c r="AD10" s="329">
        <f>AB10*101.5%</f>
        <v>62428.59</v>
      </c>
      <c r="AE10" s="330">
        <f t="shared" si="0"/>
        <v>1.4999999999999858</v>
      </c>
      <c r="AG10" s="1"/>
    </row>
    <row r="11" spans="1:33" ht="12.75">
      <c r="A11" s="92"/>
      <c r="B11" s="93"/>
      <c r="C11" s="94" t="s">
        <v>75</v>
      </c>
      <c r="D11" s="94"/>
      <c r="E11" s="95">
        <v>209992.27</v>
      </c>
      <c r="F11" s="96">
        <v>9974.3</v>
      </c>
      <c r="G11" s="83">
        <v>54171.7</v>
      </c>
      <c r="H11" s="83"/>
      <c r="I11" s="97"/>
      <c r="J11" s="83">
        <v>66863.96</v>
      </c>
      <c r="K11" s="98"/>
      <c r="L11" s="85">
        <v>137000</v>
      </c>
      <c r="M11" s="101">
        <f t="shared" si="0"/>
        <v>104.89363776838823</v>
      </c>
      <c r="N11" s="83"/>
      <c r="O11" s="101">
        <f t="shared" si="0"/>
        <v>-100</v>
      </c>
      <c r="P11" s="268"/>
      <c r="Q11" s="101" t="e">
        <f t="shared" si="0"/>
        <v>#DIV/0!</v>
      </c>
      <c r="R11" s="268"/>
      <c r="S11" s="101" t="e">
        <f t="shared" si="0"/>
        <v>#DIV/0!</v>
      </c>
      <c r="T11" s="83">
        <v>0</v>
      </c>
      <c r="U11" s="101" t="e">
        <f t="shared" si="0"/>
        <v>#DIV/0!</v>
      </c>
      <c r="V11" s="83"/>
      <c r="W11" s="101" t="e">
        <f t="shared" si="0"/>
        <v>#DIV/0!</v>
      </c>
      <c r="X11" s="85"/>
      <c r="Y11" s="101" t="e">
        <f t="shared" si="0"/>
        <v>#DIV/0!</v>
      </c>
      <c r="Z11" s="268"/>
      <c r="AA11" s="101" t="e">
        <f t="shared" si="0"/>
        <v>#DIV/0!</v>
      </c>
      <c r="AB11" s="268"/>
      <c r="AC11" s="101" t="e">
        <f t="shared" si="0"/>
        <v>#DIV/0!</v>
      </c>
      <c r="AD11" s="268"/>
      <c r="AE11" s="101" t="e">
        <f t="shared" si="0"/>
        <v>#DIV/0!</v>
      </c>
      <c r="AG11" s="1"/>
    </row>
    <row r="12" spans="3:33" ht="12.75">
      <c r="C12" s="88" t="s">
        <v>138</v>
      </c>
      <c r="D12" s="89"/>
      <c r="E12" s="80"/>
      <c r="F12" s="81">
        <v>0</v>
      </c>
      <c r="G12" s="81">
        <v>9411.2</v>
      </c>
      <c r="H12" s="83">
        <v>0</v>
      </c>
      <c r="I12" s="82">
        <f>H12/G12*100-100</f>
        <v>-100</v>
      </c>
      <c r="J12" s="83">
        <v>0</v>
      </c>
      <c r="K12" s="84" t="e">
        <f>J12/H12*100-100</f>
        <v>#DIV/0!</v>
      </c>
      <c r="L12" s="85">
        <v>0</v>
      </c>
      <c r="M12" s="259" t="e">
        <f t="shared" si="0"/>
        <v>#DIV/0!</v>
      </c>
      <c r="N12" s="83">
        <v>0</v>
      </c>
      <c r="O12" s="259" t="e">
        <f t="shared" si="0"/>
        <v>#DIV/0!</v>
      </c>
      <c r="P12" s="268">
        <v>0</v>
      </c>
      <c r="Q12" s="259" t="e">
        <f t="shared" si="0"/>
        <v>#DIV/0!</v>
      </c>
      <c r="R12" s="268"/>
      <c r="S12" s="259" t="e">
        <f t="shared" si="0"/>
        <v>#DIV/0!</v>
      </c>
      <c r="T12" s="83"/>
      <c r="U12" s="259" t="e">
        <f t="shared" si="0"/>
        <v>#DIV/0!</v>
      </c>
      <c r="V12" s="83"/>
      <c r="W12" s="259" t="e">
        <f t="shared" si="0"/>
        <v>#DIV/0!</v>
      </c>
      <c r="X12" s="85">
        <v>0</v>
      </c>
      <c r="Y12" s="259" t="e">
        <f t="shared" si="0"/>
        <v>#DIV/0!</v>
      </c>
      <c r="Z12" s="268"/>
      <c r="AA12" s="259" t="e">
        <f t="shared" si="0"/>
        <v>#DIV/0!</v>
      </c>
      <c r="AB12" s="268"/>
      <c r="AC12" s="259" t="e">
        <f t="shared" si="0"/>
        <v>#DIV/0!</v>
      </c>
      <c r="AD12" s="268"/>
      <c r="AE12" s="259" t="e">
        <f t="shared" si="0"/>
        <v>#DIV/0!</v>
      </c>
      <c r="AG12" s="1"/>
    </row>
    <row r="13" spans="1:33" ht="12.75">
      <c r="A13" s="333" t="s">
        <v>9</v>
      </c>
      <c r="B13" s="334">
        <v>710</v>
      </c>
      <c r="C13" s="335" t="s">
        <v>90</v>
      </c>
      <c r="D13" s="336"/>
      <c r="E13" s="323">
        <v>906.71</v>
      </c>
      <c r="F13" s="324">
        <v>9919.27</v>
      </c>
      <c r="G13" s="324">
        <v>1160.92</v>
      </c>
      <c r="H13" s="325">
        <v>2495.8</v>
      </c>
      <c r="I13" s="326">
        <f>H13/G13*100-100</f>
        <v>114.98466733280503</v>
      </c>
      <c r="J13" s="325">
        <v>1675.08</v>
      </c>
      <c r="K13" s="327">
        <f>J13/H13*100-100</f>
        <v>-32.88404519592916</v>
      </c>
      <c r="L13" s="328">
        <v>62900</v>
      </c>
      <c r="M13" s="330">
        <f t="shared" si="0"/>
        <v>3655.044535186379</v>
      </c>
      <c r="N13" s="325">
        <f>L13*101.5%</f>
        <v>63843.49999999999</v>
      </c>
      <c r="O13" s="330">
        <f t="shared" si="0"/>
        <v>1.4999999999999858</v>
      </c>
      <c r="P13" s="329">
        <v>3000</v>
      </c>
      <c r="Q13" s="330">
        <f t="shared" si="0"/>
        <v>-95.30100949979246</v>
      </c>
      <c r="R13" s="329">
        <v>3045</v>
      </c>
      <c r="S13" s="330">
        <f t="shared" si="0"/>
        <v>1.4999999999999858</v>
      </c>
      <c r="T13" s="325">
        <f>R13*101.5%</f>
        <v>3090.6749999999997</v>
      </c>
      <c r="U13" s="330">
        <f t="shared" si="0"/>
        <v>1.4999999999999858</v>
      </c>
      <c r="V13" s="325">
        <f>T13*101.5%</f>
        <v>3137.0351249999994</v>
      </c>
      <c r="W13" s="330">
        <f t="shared" si="0"/>
        <v>1.4999999999999858</v>
      </c>
      <c r="X13" s="328">
        <f>V13*101.5%</f>
        <v>3184.090651874999</v>
      </c>
      <c r="Y13" s="330">
        <f t="shared" si="0"/>
        <v>1.4999999999999858</v>
      </c>
      <c r="Z13" s="329">
        <f>X13*101.5%</f>
        <v>3231.8520116531236</v>
      </c>
      <c r="AA13" s="330">
        <f t="shared" si="0"/>
        <v>1.4999999999999858</v>
      </c>
      <c r="AB13" s="329">
        <f>Z13*101.5%</f>
        <v>3280.32979182792</v>
      </c>
      <c r="AC13" s="330">
        <f t="shared" si="0"/>
        <v>1.4999999999999858</v>
      </c>
      <c r="AD13" s="329">
        <f>AB13*101.5%</f>
        <v>3329.5347387053384</v>
      </c>
      <c r="AE13" s="330">
        <f t="shared" si="0"/>
        <v>1.4999999999999858</v>
      </c>
      <c r="AG13" s="1"/>
    </row>
    <row r="14" spans="1:33" ht="12.75">
      <c r="A14" s="92"/>
      <c r="B14" s="93"/>
      <c r="C14" s="94" t="s">
        <v>91</v>
      </c>
      <c r="D14" s="94"/>
      <c r="E14" s="95">
        <v>0</v>
      </c>
      <c r="F14" s="96"/>
      <c r="G14" s="83">
        <v>0</v>
      </c>
      <c r="H14" s="83">
        <v>0</v>
      </c>
      <c r="I14" s="97"/>
      <c r="J14" s="83"/>
      <c r="K14" s="98"/>
      <c r="L14" s="85"/>
      <c r="M14" s="101"/>
      <c r="N14" s="83"/>
      <c r="O14" s="101"/>
      <c r="P14" s="268"/>
      <c r="Q14" s="101"/>
      <c r="R14" s="268"/>
      <c r="S14" s="101"/>
      <c r="T14" s="83"/>
      <c r="U14" s="101"/>
      <c r="V14" s="83"/>
      <c r="W14" s="101"/>
      <c r="X14" s="85"/>
      <c r="Y14" s="101"/>
      <c r="Z14" s="268"/>
      <c r="AA14" s="101"/>
      <c r="AB14" s="268"/>
      <c r="AC14" s="101"/>
      <c r="AD14" s="268"/>
      <c r="AE14" s="101"/>
      <c r="AG14" s="1"/>
    </row>
    <row r="15" spans="3:33" ht="12.75">
      <c r="C15" s="88" t="s">
        <v>138</v>
      </c>
      <c r="D15" s="89"/>
      <c r="E15" s="80"/>
      <c r="F15" s="81">
        <v>0</v>
      </c>
      <c r="G15" s="81">
        <v>0</v>
      </c>
      <c r="H15" s="83">
        <v>1200</v>
      </c>
      <c r="I15" s="82" t="e">
        <f>H15/G15*100-100</f>
        <v>#DIV/0!</v>
      </c>
      <c r="J15" s="83">
        <v>800</v>
      </c>
      <c r="K15" s="84">
        <f>J15/H15*100-100</f>
        <v>-33.33333333333334</v>
      </c>
      <c r="L15" s="85">
        <v>2000</v>
      </c>
      <c r="M15" s="259">
        <f>L15/J15*100-100</f>
        <v>150</v>
      </c>
      <c r="N15" s="83">
        <v>0</v>
      </c>
      <c r="O15" s="259">
        <f>N15/L15*100-100</f>
        <v>-100</v>
      </c>
      <c r="P15" s="268">
        <v>0</v>
      </c>
      <c r="Q15" s="259" t="e">
        <f>P15/N15*100-100</f>
        <v>#DIV/0!</v>
      </c>
      <c r="R15" s="268"/>
      <c r="S15" s="259" t="e">
        <f>R15/P15*100-100</f>
        <v>#DIV/0!</v>
      </c>
      <c r="T15" s="83"/>
      <c r="U15" s="259" t="e">
        <f>T15/R15*100-100</f>
        <v>#DIV/0!</v>
      </c>
      <c r="V15" s="83"/>
      <c r="W15" s="259" t="e">
        <f>V15/T15*100-100</f>
        <v>#DIV/0!</v>
      </c>
      <c r="X15" s="85">
        <v>0</v>
      </c>
      <c r="Y15" s="259" t="e">
        <f>X15/V15*100-100</f>
        <v>#DIV/0!</v>
      </c>
      <c r="Z15" s="268"/>
      <c r="AA15" s="259" t="e">
        <f>Z15/X15*100-100</f>
        <v>#DIV/0!</v>
      </c>
      <c r="AB15" s="268"/>
      <c r="AC15" s="259" t="e">
        <f>AB15/Z15*100-100</f>
        <v>#DIV/0!</v>
      </c>
      <c r="AD15" s="268"/>
      <c r="AE15" s="259" t="e">
        <f>AD15/AB15*100-100</f>
        <v>#DIV/0!</v>
      </c>
      <c r="AG15" s="1"/>
    </row>
    <row r="16" spans="1:33" ht="12.75">
      <c r="A16" s="337" t="s">
        <v>6</v>
      </c>
      <c r="B16" s="334">
        <v>750</v>
      </c>
      <c r="C16" s="338" t="s">
        <v>19</v>
      </c>
      <c r="D16" s="339"/>
      <c r="E16" s="323">
        <v>1325418.7</v>
      </c>
      <c r="F16" s="324">
        <v>1479839.71</v>
      </c>
      <c r="G16" s="324">
        <v>1556389.33</v>
      </c>
      <c r="H16" s="325">
        <v>1620273.33</v>
      </c>
      <c r="I16" s="326">
        <f>H16/G16*100-100</f>
        <v>4.104628499348564</v>
      </c>
      <c r="J16" s="325">
        <v>1684347.09</v>
      </c>
      <c r="K16" s="327">
        <f>J16/H16*100-100</f>
        <v>3.9545031578098104</v>
      </c>
      <c r="L16" s="328">
        <v>1828065</v>
      </c>
      <c r="M16" s="330">
        <f>L16/J16*100-100</f>
        <v>8.532559046366146</v>
      </c>
      <c r="N16" s="325">
        <v>1835266</v>
      </c>
      <c r="O16" s="330">
        <f>N16/L16*100-100</f>
        <v>0.3939137831532378</v>
      </c>
      <c r="P16" s="329">
        <v>1842575</v>
      </c>
      <c r="Q16" s="330">
        <f>P16/N16*100-100</f>
        <v>0.39825289631039595</v>
      </c>
      <c r="R16" s="329">
        <v>1853039</v>
      </c>
      <c r="S16" s="330">
        <f>R16/P16*100-100</f>
        <v>0.5679008995563208</v>
      </c>
      <c r="T16" s="325">
        <v>1860615</v>
      </c>
      <c r="U16" s="330">
        <f>T16/R16*100-100</f>
        <v>0.4088419078065897</v>
      </c>
      <c r="V16" s="325">
        <v>2011359</v>
      </c>
      <c r="W16" s="330">
        <f>V16/T16*100-100</f>
        <v>8.101837295732864</v>
      </c>
      <c r="X16" s="328">
        <v>2041530</v>
      </c>
      <c r="Y16" s="330">
        <f>X16/V16*100-100</f>
        <v>1.500030576341672</v>
      </c>
      <c r="Z16" s="329">
        <v>2072153</v>
      </c>
      <c r="AA16" s="330">
        <f>Z16/X16*100-100</f>
        <v>1.500002449143551</v>
      </c>
      <c r="AB16" s="329">
        <f>Z16*101.5%</f>
        <v>2103235.295</v>
      </c>
      <c r="AC16" s="330">
        <f>AB16/Z16*100-100</f>
        <v>1.4999999999999858</v>
      </c>
      <c r="AD16" s="329">
        <f>AB16*101.5%</f>
        <v>2134783.8244249998</v>
      </c>
      <c r="AE16" s="330">
        <f>AD16/AB16*100-100</f>
        <v>1.4999999999999858</v>
      </c>
      <c r="AG16" s="1"/>
    </row>
    <row r="17" spans="1:33" ht="12.75">
      <c r="A17" s="92"/>
      <c r="B17" s="93"/>
      <c r="C17" s="94" t="s">
        <v>75</v>
      </c>
      <c r="D17" s="94"/>
      <c r="E17" s="95">
        <v>27802.21</v>
      </c>
      <c r="F17" s="96">
        <v>0</v>
      </c>
      <c r="G17" s="83">
        <v>0</v>
      </c>
      <c r="H17" s="83"/>
      <c r="I17" s="97"/>
      <c r="J17" s="83"/>
      <c r="K17" s="98"/>
      <c r="L17" s="85"/>
      <c r="M17" s="101"/>
      <c r="N17" s="83"/>
      <c r="O17" s="101"/>
      <c r="P17" s="268"/>
      <c r="Q17" s="101"/>
      <c r="R17" s="268"/>
      <c r="S17" s="101"/>
      <c r="T17" s="83"/>
      <c r="U17" s="101"/>
      <c r="V17" s="83"/>
      <c r="W17" s="101"/>
      <c r="X17" s="85"/>
      <c r="Y17" s="101"/>
      <c r="Z17" s="268"/>
      <c r="AA17" s="101"/>
      <c r="AB17" s="268"/>
      <c r="AC17" s="101"/>
      <c r="AD17" s="268"/>
      <c r="AE17" s="101"/>
      <c r="AG17" s="1"/>
    </row>
    <row r="18" spans="3:33" ht="12.75">
      <c r="C18" s="88" t="s">
        <v>138</v>
      </c>
      <c r="D18" s="89"/>
      <c r="E18" s="80">
        <v>963923.61</v>
      </c>
      <c r="F18" s="81">
        <v>1059613.95</v>
      </c>
      <c r="G18" s="81">
        <v>1126336.51</v>
      </c>
      <c r="H18" s="83">
        <v>1180472.01</v>
      </c>
      <c r="I18" s="82">
        <f aca="true" t="shared" si="1" ref="I18:I27">H18/G18*100-100</f>
        <v>4.80633447636356</v>
      </c>
      <c r="J18" s="83">
        <v>1288599.52</v>
      </c>
      <c r="K18" s="84">
        <f aca="true" t="shared" si="2" ref="K18:K27">J18/H18*100-100</f>
        <v>9.159684353718816</v>
      </c>
      <c r="L18" s="85">
        <v>1347978</v>
      </c>
      <c r="M18" s="259">
        <f aca="true" t="shared" si="3" ref="M18:AE27">L18/J18*100-100</f>
        <v>4.60798557491313</v>
      </c>
      <c r="N18" s="83">
        <v>1347978</v>
      </c>
      <c r="O18" s="259">
        <f t="shared" si="3"/>
        <v>0</v>
      </c>
      <c r="P18" s="268">
        <v>1347978</v>
      </c>
      <c r="Q18" s="259">
        <f t="shared" si="3"/>
        <v>0</v>
      </c>
      <c r="R18" s="268">
        <v>1347978</v>
      </c>
      <c r="S18" s="259">
        <f t="shared" si="3"/>
        <v>0</v>
      </c>
      <c r="T18" s="83">
        <v>1347978</v>
      </c>
      <c r="U18" s="259">
        <f t="shared" si="3"/>
        <v>0</v>
      </c>
      <c r="V18" s="83">
        <v>1347978</v>
      </c>
      <c r="W18" s="259">
        <f t="shared" si="3"/>
        <v>0</v>
      </c>
      <c r="X18" s="85">
        <v>0</v>
      </c>
      <c r="Y18" s="259">
        <f t="shared" si="3"/>
        <v>-100</v>
      </c>
      <c r="Z18" s="268"/>
      <c r="AA18" s="259" t="e">
        <f t="shared" si="3"/>
        <v>#DIV/0!</v>
      </c>
      <c r="AB18" s="268"/>
      <c r="AC18" s="259" t="e">
        <f t="shared" si="3"/>
        <v>#DIV/0!</v>
      </c>
      <c r="AD18" s="268"/>
      <c r="AE18" s="259" t="e">
        <f t="shared" si="3"/>
        <v>#DIV/0!</v>
      </c>
      <c r="AG18" s="1"/>
    </row>
    <row r="19" spans="1:33" ht="12.75">
      <c r="A19" s="333" t="s">
        <v>7</v>
      </c>
      <c r="B19" s="334">
        <v>754</v>
      </c>
      <c r="C19" s="338" t="s">
        <v>148</v>
      </c>
      <c r="D19" s="339"/>
      <c r="E19" s="323">
        <v>388492.41</v>
      </c>
      <c r="F19" s="324">
        <v>110099.27</v>
      </c>
      <c r="G19" s="324">
        <v>128866.91</v>
      </c>
      <c r="H19" s="325">
        <v>111041.13</v>
      </c>
      <c r="I19" s="326">
        <f t="shared" si="1"/>
        <v>-13.832705385734783</v>
      </c>
      <c r="J19" s="325">
        <v>162578.07</v>
      </c>
      <c r="K19" s="327">
        <f t="shared" si="2"/>
        <v>46.41247797100047</v>
      </c>
      <c r="L19" s="328">
        <v>121415</v>
      </c>
      <c r="M19" s="330">
        <f t="shared" si="3"/>
        <v>-25.318955994495454</v>
      </c>
      <c r="N19" s="325">
        <v>123076</v>
      </c>
      <c r="O19" s="330">
        <f t="shared" si="3"/>
        <v>1.3680352509986449</v>
      </c>
      <c r="P19" s="329">
        <f>N19*101.5%</f>
        <v>124922.13999999998</v>
      </c>
      <c r="Q19" s="330">
        <f t="shared" si="3"/>
        <v>1.4999999999999858</v>
      </c>
      <c r="R19" s="329">
        <f>P19*101.5%</f>
        <v>126795.97209999997</v>
      </c>
      <c r="S19" s="330">
        <f t="shared" si="3"/>
        <v>1.4999999999999858</v>
      </c>
      <c r="T19" s="329">
        <f>R19*101.5%</f>
        <v>128697.91168149996</v>
      </c>
      <c r="U19" s="330">
        <f t="shared" si="3"/>
        <v>1.4999999999999858</v>
      </c>
      <c r="V19" s="329">
        <f>T19*101.5%</f>
        <v>130628.38035672244</v>
      </c>
      <c r="W19" s="330">
        <f t="shared" si="3"/>
        <v>1.4999999999999858</v>
      </c>
      <c r="X19" s="329">
        <f>V19*101.5%</f>
        <v>132587.80606207327</v>
      </c>
      <c r="Y19" s="330">
        <f t="shared" si="3"/>
        <v>1.4999999999999858</v>
      </c>
      <c r="Z19" s="329">
        <f>X19*101.5%</f>
        <v>134576.62315300436</v>
      </c>
      <c r="AA19" s="330">
        <f t="shared" si="3"/>
        <v>1.4999999999999858</v>
      </c>
      <c r="AB19" s="329">
        <f>Z19*101.5%</f>
        <v>136595.2725002994</v>
      </c>
      <c r="AC19" s="330">
        <f t="shared" si="3"/>
        <v>1.4999999999999858</v>
      </c>
      <c r="AD19" s="329">
        <f>AB19*101.5%</f>
        <v>138644.2015878039</v>
      </c>
      <c r="AE19" s="330">
        <f t="shared" si="3"/>
        <v>1.4999999999999858</v>
      </c>
      <c r="AG19" s="1"/>
    </row>
    <row r="20" spans="1:33" ht="12.75">
      <c r="A20" s="86"/>
      <c r="B20" s="87"/>
      <c r="C20" s="88" t="s">
        <v>15</v>
      </c>
      <c r="D20" s="89"/>
      <c r="E20" s="80">
        <v>193473.19</v>
      </c>
      <c r="F20" s="81">
        <v>10000</v>
      </c>
      <c r="G20" s="81"/>
      <c r="H20" s="83">
        <v>6000</v>
      </c>
      <c r="I20" s="82" t="e">
        <f t="shared" si="1"/>
        <v>#DIV/0!</v>
      </c>
      <c r="J20" s="83"/>
      <c r="K20" s="84">
        <f t="shared" si="2"/>
        <v>-100</v>
      </c>
      <c r="L20" s="85"/>
      <c r="M20" s="259" t="e">
        <f t="shared" si="3"/>
        <v>#DIV/0!</v>
      </c>
      <c r="N20" s="83"/>
      <c r="O20" s="259" t="e">
        <f t="shared" si="3"/>
        <v>#DIV/0!</v>
      </c>
      <c r="P20" s="268">
        <v>0</v>
      </c>
      <c r="Q20" s="259" t="e">
        <f t="shared" si="3"/>
        <v>#DIV/0!</v>
      </c>
      <c r="R20" s="268"/>
      <c r="S20" s="259" t="e">
        <f t="shared" si="3"/>
        <v>#DIV/0!</v>
      </c>
      <c r="T20" s="83"/>
      <c r="U20" s="259" t="e">
        <f t="shared" si="3"/>
        <v>#DIV/0!</v>
      </c>
      <c r="V20" s="83"/>
      <c r="W20" s="259" t="e">
        <f t="shared" si="3"/>
        <v>#DIV/0!</v>
      </c>
      <c r="X20" s="85">
        <v>0</v>
      </c>
      <c r="Y20" s="259" t="e">
        <f t="shared" si="3"/>
        <v>#DIV/0!</v>
      </c>
      <c r="Z20" s="268"/>
      <c r="AA20" s="259" t="e">
        <f t="shared" si="3"/>
        <v>#DIV/0!</v>
      </c>
      <c r="AB20" s="268"/>
      <c r="AC20" s="259" t="e">
        <f t="shared" si="3"/>
        <v>#DIV/0!</v>
      </c>
      <c r="AD20" s="268"/>
      <c r="AE20" s="259" t="e">
        <f t="shared" si="3"/>
        <v>#DIV/0!</v>
      </c>
      <c r="AG20" s="1"/>
    </row>
    <row r="21" spans="3:33" ht="14.25" customHeight="1">
      <c r="C21" s="88" t="s">
        <v>138</v>
      </c>
      <c r="D21" s="89"/>
      <c r="E21" s="80"/>
      <c r="F21" s="81">
        <v>0</v>
      </c>
      <c r="G21" s="81">
        <v>2522.7</v>
      </c>
      <c r="H21" s="83">
        <v>7625.66</v>
      </c>
      <c r="I21" s="82">
        <f t="shared" si="1"/>
        <v>202.2816823244936</v>
      </c>
      <c r="J21" s="83">
        <v>10159.92</v>
      </c>
      <c r="K21" s="84">
        <f t="shared" si="2"/>
        <v>33.2333201322902</v>
      </c>
      <c r="L21" s="85">
        <v>10713</v>
      </c>
      <c r="M21" s="259">
        <f t="shared" si="3"/>
        <v>5.4437436515248265</v>
      </c>
      <c r="N21" s="83">
        <v>10713</v>
      </c>
      <c r="O21" s="259">
        <f t="shared" si="3"/>
        <v>0</v>
      </c>
      <c r="P21" s="268">
        <v>10713</v>
      </c>
      <c r="Q21" s="259">
        <f t="shared" si="3"/>
        <v>0</v>
      </c>
      <c r="R21" s="268">
        <v>10713</v>
      </c>
      <c r="S21" s="259">
        <f t="shared" si="3"/>
        <v>0</v>
      </c>
      <c r="T21" s="83"/>
      <c r="U21" s="259">
        <f t="shared" si="3"/>
        <v>-100</v>
      </c>
      <c r="V21" s="83"/>
      <c r="W21" s="259" t="e">
        <f t="shared" si="3"/>
        <v>#DIV/0!</v>
      </c>
      <c r="X21" s="85">
        <v>0</v>
      </c>
      <c r="Y21" s="259" t="e">
        <f t="shared" si="3"/>
        <v>#DIV/0!</v>
      </c>
      <c r="Z21" s="268"/>
      <c r="AA21" s="259" t="e">
        <f t="shared" si="3"/>
        <v>#DIV/0!</v>
      </c>
      <c r="AB21" s="268"/>
      <c r="AC21" s="259" t="e">
        <f t="shared" si="3"/>
        <v>#DIV/0!</v>
      </c>
      <c r="AD21" s="268"/>
      <c r="AE21" s="259" t="e">
        <f t="shared" si="3"/>
        <v>#DIV/0!</v>
      </c>
      <c r="AG21" s="1"/>
    </row>
    <row r="22" spans="1:33" ht="12.75">
      <c r="A22" s="337">
        <v>8</v>
      </c>
      <c r="B22" s="334">
        <v>756</v>
      </c>
      <c r="C22" s="338" t="s">
        <v>142</v>
      </c>
      <c r="D22" s="339"/>
      <c r="E22" s="323">
        <v>25688.61</v>
      </c>
      <c r="F22" s="324">
        <v>28918.13</v>
      </c>
      <c r="G22" s="324">
        <v>31343.48</v>
      </c>
      <c r="H22" s="325">
        <v>32131.96</v>
      </c>
      <c r="I22" s="326">
        <f t="shared" si="1"/>
        <v>2.515610902171673</v>
      </c>
      <c r="J22" s="325">
        <v>27837.59</v>
      </c>
      <c r="K22" s="327">
        <f t="shared" si="2"/>
        <v>-13.364793184107043</v>
      </c>
      <c r="L22" s="328">
        <v>35935</v>
      </c>
      <c r="M22" s="330">
        <f t="shared" si="3"/>
        <v>29.088042463446016</v>
      </c>
      <c r="N22" s="325">
        <v>35935</v>
      </c>
      <c r="O22" s="330">
        <f t="shared" si="3"/>
        <v>0</v>
      </c>
      <c r="P22" s="329">
        <f>N22*101.5%</f>
        <v>36474.024999999994</v>
      </c>
      <c r="Q22" s="330">
        <f t="shared" si="3"/>
        <v>1.4999999999999858</v>
      </c>
      <c r="R22" s="329">
        <f>P22*101.5%</f>
        <v>37021.13537499999</v>
      </c>
      <c r="S22" s="330">
        <f t="shared" si="3"/>
        <v>1.4999999999999858</v>
      </c>
      <c r="T22" s="329">
        <f>R22*101.5%</f>
        <v>37576.45240562499</v>
      </c>
      <c r="U22" s="330">
        <f t="shared" si="3"/>
        <v>1.4999999999999858</v>
      </c>
      <c r="V22" s="329">
        <f>T22*101.5%</f>
        <v>38140.099191709356</v>
      </c>
      <c r="W22" s="330">
        <f t="shared" si="3"/>
        <v>1.4999999999999858</v>
      </c>
      <c r="X22" s="329">
        <f>V22*101.5%</f>
        <v>38712.200679584996</v>
      </c>
      <c r="Y22" s="330">
        <f t="shared" si="3"/>
        <v>1.4999999999999858</v>
      </c>
      <c r="Z22" s="329">
        <f>X22*101.5%</f>
        <v>39292.88368977877</v>
      </c>
      <c r="AA22" s="330">
        <f t="shared" si="3"/>
        <v>1.4999999999999858</v>
      </c>
      <c r="AB22" s="329">
        <f>Z22*101.5%</f>
        <v>39882.27694512545</v>
      </c>
      <c r="AC22" s="330">
        <f t="shared" si="3"/>
        <v>1.4999999999999858</v>
      </c>
      <c r="AD22" s="329">
        <f>AB22*101.5%</f>
        <v>40480.511099302326</v>
      </c>
      <c r="AE22" s="330">
        <f t="shared" si="3"/>
        <v>1.4999999999999858</v>
      </c>
      <c r="AG22" s="1"/>
    </row>
    <row r="23" spans="3:33" ht="12.75">
      <c r="C23" s="88" t="s">
        <v>138</v>
      </c>
      <c r="D23" s="89"/>
      <c r="E23" s="80">
        <v>17413.6</v>
      </c>
      <c r="F23" s="81">
        <v>19454.2</v>
      </c>
      <c r="G23" s="81">
        <v>24080.8</v>
      </c>
      <c r="H23" s="83">
        <v>24917</v>
      </c>
      <c r="I23" s="82">
        <f t="shared" si="1"/>
        <v>3.472475997475172</v>
      </c>
      <c r="J23" s="83">
        <v>22008</v>
      </c>
      <c r="K23" s="84">
        <f t="shared" si="2"/>
        <v>-11.674760203876872</v>
      </c>
      <c r="L23" s="85">
        <v>28435</v>
      </c>
      <c r="M23" s="259">
        <f t="shared" si="3"/>
        <v>29.203017084696484</v>
      </c>
      <c r="N23" s="83">
        <v>28435</v>
      </c>
      <c r="O23" s="259">
        <f t="shared" si="3"/>
        <v>0</v>
      </c>
      <c r="P23" s="268">
        <v>28435</v>
      </c>
      <c r="Q23" s="259">
        <f t="shared" si="3"/>
        <v>0</v>
      </c>
      <c r="R23" s="268">
        <v>28435</v>
      </c>
      <c r="S23" s="259">
        <f t="shared" si="3"/>
        <v>0</v>
      </c>
      <c r="T23" s="83">
        <v>28345</v>
      </c>
      <c r="U23" s="259">
        <f t="shared" si="3"/>
        <v>-0.31651134165640826</v>
      </c>
      <c r="V23" s="83">
        <v>28345</v>
      </c>
      <c r="W23" s="259">
        <f t="shared" si="3"/>
        <v>0</v>
      </c>
      <c r="X23" s="85">
        <v>0</v>
      </c>
      <c r="Y23" s="259">
        <f t="shared" si="3"/>
        <v>-100</v>
      </c>
      <c r="Z23" s="268"/>
      <c r="AA23" s="259" t="e">
        <f t="shared" si="3"/>
        <v>#DIV/0!</v>
      </c>
      <c r="AB23" s="268"/>
      <c r="AC23" s="259" t="e">
        <f t="shared" si="3"/>
        <v>#DIV/0!</v>
      </c>
      <c r="AD23" s="268"/>
      <c r="AE23" s="259" t="e">
        <f t="shared" si="3"/>
        <v>#DIV/0!</v>
      </c>
      <c r="AG23" s="1"/>
    </row>
    <row r="24" spans="1:33" ht="12.75">
      <c r="A24" s="99" t="s">
        <v>48</v>
      </c>
      <c r="B24" s="100">
        <v>757</v>
      </c>
      <c r="C24" s="102" t="s">
        <v>21</v>
      </c>
      <c r="D24" s="103"/>
      <c r="E24" s="207">
        <v>47622.75</v>
      </c>
      <c r="F24" s="208">
        <v>103315.59</v>
      </c>
      <c r="G24" s="208">
        <v>183609.63</v>
      </c>
      <c r="H24" s="210">
        <v>197560.99</v>
      </c>
      <c r="I24" s="209">
        <f t="shared" si="1"/>
        <v>7.59838141387246</v>
      </c>
      <c r="J24" s="210">
        <v>225500.12</v>
      </c>
      <c r="K24" s="211">
        <f t="shared" si="2"/>
        <v>14.142027735333798</v>
      </c>
      <c r="L24" s="212">
        <v>279476</v>
      </c>
      <c r="M24" s="260">
        <f t="shared" si="3"/>
        <v>23.93607595419462</v>
      </c>
      <c r="N24" s="210">
        <v>304488</v>
      </c>
      <c r="O24" s="260">
        <f t="shared" si="3"/>
        <v>8.949605690649648</v>
      </c>
      <c r="P24" s="269">
        <v>403557</v>
      </c>
      <c r="Q24" s="260">
        <f t="shared" si="3"/>
        <v>32.536257586505855</v>
      </c>
      <c r="R24" s="269">
        <v>374014</v>
      </c>
      <c r="S24" s="260">
        <f t="shared" si="3"/>
        <v>-7.3206511100042775</v>
      </c>
      <c r="T24" s="210">
        <v>343014</v>
      </c>
      <c r="U24" s="260">
        <f t="shared" si="3"/>
        <v>-8.288459790275226</v>
      </c>
      <c r="V24" s="210">
        <v>198038</v>
      </c>
      <c r="W24" s="260">
        <f t="shared" si="3"/>
        <v>-42.265330278064454</v>
      </c>
      <c r="X24" s="212">
        <v>158038</v>
      </c>
      <c r="Y24" s="260">
        <f t="shared" si="3"/>
        <v>-20.198143790585647</v>
      </c>
      <c r="Z24" s="269">
        <v>118038</v>
      </c>
      <c r="AA24" s="260">
        <f t="shared" si="3"/>
        <v>-25.31036839241196</v>
      </c>
      <c r="AB24" s="269">
        <v>78038</v>
      </c>
      <c r="AC24" s="260">
        <f t="shared" si="3"/>
        <v>-33.88739219573358</v>
      </c>
      <c r="AD24" s="269">
        <v>38038</v>
      </c>
      <c r="AE24" s="260">
        <f t="shared" si="3"/>
        <v>-51.257079884159005</v>
      </c>
      <c r="AG24" s="1"/>
    </row>
    <row r="25" spans="1:33" ht="12.75">
      <c r="A25" s="333" t="s">
        <v>49</v>
      </c>
      <c r="B25" s="334">
        <v>801</v>
      </c>
      <c r="C25" s="338" t="s">
        <v>149</v>
      </c>
      <c r="D25" s="339"/>
      <c r="E25" s="323">
        <v>4382446.96</v>
      </c>
      <c r="F25" s="324">
        <v>4954736.72</v>
      </c>
      <c r="G25" s="324">
        <v>5357844.92</v>
      </c>
      <c r="H25" s="325">
        <v>5750248.21</v>
      </c>
      <c r="I25" s="326">
        <f t="shared" si="1"/>
        <v>7.323901603333454</v>
      </c>
      <c r="J25" s="325">
        <v>5851371.26</v>
      </c>
      <c r="K25" s="327">
        <f t="shared" si="2"/>
        <v>1.7585858263325207</v>
      </c>
      <c r="L25" s="328">
        <v>6505024</v>
      </c>
      <c r="M25" s="330">
        <f t="shared" si="3"/>
        <v>11.170932606316967</v>
      </c>
      <c r="N25" s="325">
        <v>6526388</v>
      </c>
      <c r="O25" s="330">
        <f t="shared" si="3"/>
        <v>0.3284230773014798</v>
      </c>
      <c r="P25" s="329">
        <v>6548072</v>
      </c>
      <c r="Q25" s="330">
        <f t="shared" si="3"/>
        <v>0.33225116251132647</v>
      </c>
      <c r="R25" s="329">
        <v>6570081</v>
      </c>
      <c r="S25" s="330">
        <f t="shared" si="3"/>
        <v>0.33611420277601667</v>
      </c>
      <c r="T25" s="325">
        <v>6592420</v>
      </c>
      <c r="U25" s="330">
        <f t="shared" si="3"/>
        <v>0.34001102878336553</v>
      </c>
      <c r="V25" s="325">
        <v>6615095</v>
      </c>
      <c r="W25" s="330">
        <f t="shared" si="3"/>
        <v>0.3439556338946943</v>
      </c>
      <c r="X25" s="328">
        <f>V25*101.5%</f>
        <v>6714321.425</v>
      </c>
      <c r="Y25" s="330">
        <f t="shared" si="3"/>
        <v>1.4999999999999858</v>
      </c>
      <c r="Z25" s="329">
        <f>X25*101.5%</f>
        <v>6815036.246374999</v>
      </c>
      <c r="AA25" s="330">
        <f t="shared" si="3"/>
        <v>1.4999999999999858</v>
      </c>
      <c r="AB25" s="329">
        <f>Z25*101.5%</f>
        <v>6917261.790070623</v>
      </c>
      <c r="AC25" s="330">
        <f t="shared" si="3"/>
        <v>1.4999999999999858</v>
      </c>
      <c r="AD25" s="329">
        <f>AB25*101.5%</f>
        <v>7021020.716921682</v>
      </c>
      <c r="AE25" s="330">
        <f t="shared" si="3"/>
        <v>1.4999999999999858</v>
      </c>
      <c r="AG25" s="1"/>
    </row>
    <row r="26" spans="1:33" ht="12.75">
      <c r="A26" s="104"/>
      <c r="B26" s="75"/>
      <c r="C26" s="105" t="s">
        <v>24</v>
      </c>
      <c r="D26" s="106" t="s">
        <v>25</v>
      </c>
      <c r="E26" s="80">
        <v>2519330.04</v>
      </c>
      <c r="F26" s="81">
        <v>2945112.06</v>
      </c>
      <c r="G26" s="81">
        <v>3149756.09</v>
      </c>
      <c r="H26" s="83">
        <v>5669186.75</v>
      </c>
      <c r="I26" s="82">
        <f t="shared" si="1"/>
        <v>79.98811933402757</v>
      </c>
      <c r="J26" s="83">
        <v>3316517.54</v>
      </c>
      <c r="K26" s="84">
        <f t="shared" si="2"/>
        <v>-41.499236376363854</v>
      </c>
      <c r="L26" s="85">
        <v>3592836</v>
      </c>
      <c r="M26" s="259">
        <f t="shared" si="3"/>
        <v>8.33158446072926</v>
      </c>
      <c r="N26" s="83">
        <f>L26*101.5%</f>
        <v>3646728.5399999996</v>
      </c>
      <c r="O26" s="259">
        <f t="shared" si="3"/>
        <v>1.4999999999999858</v>
      </c>
      <c r="P26" s="268">
        <f>N26*101.5%</f>
        <v>3701429.4680999992</v>
      </c>
      <c r="Q26" s="259">
        <f t="shared" si="3"/>
        <v>1.4999999999999858</v>
      </c>
      <c r="R26" s="268">
        <f>P26*101.5%</f>
        <v>3756950.910121499</v>
      </c>
      <c r="S26" s="259">
        <f t="shared" si="3"/>
        <v>1.4999999999999858</v>
      </c>
      <c r="T26" s="83">
        <f>R26*101.5%</f>
        <v>3813305.1737733213</v>
      </c>
      <c r="U26" s="259">
        <f t="shared" si="3"/>
        <v>1.4999999999999858</v>
      </c>
      <c r="V26" s="83">
        <f>T26*101.5%</f>
        <v>3870504.7513799206</v>
      </c>
      <c r="W26" s="259">
        <f t="shared" si="3"/>
        <v>1.4999999999999858</v>
      </c>
      <c r="X26" s="85">
        <f>V26*101.5%</f>
        <v>3928562.322650619</v>
      </c>
      <c r="Y26" s="259">
        <f t="shared" si="3"/>
        <v>1.4999999999999858</v>
      </c>
      <c r="Z26" s="268">
        <f>X26*101.5%</f>
        <v>3987490.757490378</v>
      </c>
      <c r="AA26" s="259">
        <f t="shared" si="3"/>
        <v>1.4999999999999858</v>
      </c>
      <c r="AB26" s="268">
        <f>Z26*101.5%</f>
        <v>4047303.118852733</v>
      </c>
      <c r="AC26" s="259">
        <f t="shared" si="3"/>
        <v>1.4999999999999858</v>
      </c>
      <c r="AD26" s="268">
        <f>AB26*101.5%</f>
        <v>4108012.665635524</v>
      </c>
      <c r="AE26" s="259">
        <f t="shared" si="3"/>
        <v>1.4999999999999858</v>
      </c>
      <c r="AG26" s="1"/>
    </row>
    <row r="27" spans="1:33" ht="12.75">
      <c r="A27" s="104"/>
      <c r="B27" s="75"/>
      <c r="C27" s="107"/>
      <c r="D27" s="108" t="s">
        <v>71</v>
      </c>
      <c r="E27" s="80">
        <v>1021142.66</v>
      </c>
      <c r="F27" s="81">
        <v>1100136.81</v>
      </c>
      <c r="G27" s="81">
        <v>1171160.15</v>
      </c>
      <c r="H27" s="83">
        <v>1213454.65</v>
      </c>
      <c r="I27" s="82">
        <f t="shared" si="1"/>
        <v>3.611333599422764</v>
      </c>
      <c r="J27" s="83">
        <v>1323783.85</v>
      </c>
      <c r="K27" s="84">
        <f t="shared" si="2"/>
        <v>9.092156843273898</v>
      </c>
      <c r="L27" s="85">
        <v>1430363</v>
      </c>
      <c r="M27" s="259">
        <f t="shared" si="3"/>
        <v>8.051099127701235</v>
      </c>
      <c r="N27" s="83">
        <f>L27*101.5%</f>
        <v>1451818.4449999998</v>
      </c>
      <c r="O27" s="259">
        <f t="shared" si="3"/>
        <v>1.4999999999999858</v>
      </c>
      <c r="P27" s="268">
        <f>N27*101.5%</f>
        <v>1473595.7216749997</v>
      </c>
      <c r="Q27" s="259">
        <f t="shared" si="3"/>
        <v>1.4999999999999858</v>
      </c>
      <c r="R27" s="268">
        <f>P27*101.5%</f>
        <v>1495699.6575001245</v>
      </c>
      <c r="S27" s="259">
        <f t="shared" si="3"/>
        <v>1.4999999999999858</v>
      </c>
      <c r="T27" s="83">
        <f>R27*101.5%</f>
        <v>1518135.1523626263</v>
      </c>
      <c r="U27" s="259">
        <f t="shared" si="3"/>
        <v>1.4999999999999858</v>
      </c>
      <c r="V27" s="83">
        <f>T27*101.5%</f>
        <v>1540907.1796480655</v>
      </c>
      <c r="W27" s="259">
        <f t="shared" si="3"/>
        <v>1.4999999999999858</v>
      </c>
      <c r="X27" s="85">
        <f>V27*101.5%</f>
        <v>1564020.7873427863</v>
      </c>
      <c r="Y27" s="259">
        <f t="shared" si="3"/>
        <v>1.4999999999999858</v>
      </c>
      <c r="Z27" s="268">
        <f>X27*101.5%</f>
        <v>1587481.099152928</v>
      </c>
      <c r="AA27" s="259">
        <f t="shared" si="3"/>
        <v>1.4999999999999858</v>
      </c>
      <c r="AB27" s="268">
        <f>Z27*101.5%</f>
        <v>1611293.3156402218</v>
      </c>
      <c r="AC27" s="259">
        <f t="shared" si="3"/>
        <v>1.4999999999999858</v>
      </c>
      <c r="AD27" s="268">
        <f>AB27*101.5%</f>
        <v>1635462.715374825</v>
      </c>
      <c r="AE27" s="259">
        <f t="shared" si="3"/>
        <v>1.4999999999999858</v>
      </c>
      <c r="AG27" s="1"/>
    </row>
    <row r="28" spans="1:33" ht="12.75">
      <c r="A28" s="104"/>
      <c r="B28" s="75"/>
      <c r="C28" s="107"/>
      <c r="D28" s="109" t="s">
        <v>26</v>
      </c>
      <c r="E28" s="80">
        <v>62300</v>
      </c>
      <c r="F28" s="81">
        <v>66959.68</v>
      </c>
      <c r="G28" s="81">
        <v>105966.35</v>
      </c>
      <c r="H28" s="83">
        <v>124358.32</v>
      </c>
      <c r="I28" s="82">
        <v>0</v>
      </c>
      <c r="J28" s="83">
        <v>10832.57</v>
      </c>
      <c r="K28" s="84">
        <v>0</v>
      </c>
      <c r="L28" s="85"/>
      <c r="M28" s="259"/>
      <c r="N28" s="83">
        <v>0</v>
      </c>
      <c r="O28" s="259"/>
      <c r="P28" s="268">
        <v>0</v>
      </c>
      <c r="Q28" s="259"/>
      <c r="R28" s="268">
        <f>P28*101.5%</f>
        <v>0</v>
      </c>
      <c r="S28" s="259"/>
      <c r="T28" s="83"/>
      <c r="U28" s="259"/>
      <c r="V28" s="83">
        <v>0</v>
      </c>
      <c r="W28" s="259"/>
      <c r="X28" s="85">
        <v>0</v>
      </c>
      <c r="Y28" s="259"/>
      <c r="Z28" s="268">
        <v>0</v>
      </c>
      <c r="AA28" s="259"/>
      <c r="AB28" s="268">
        <v>0</v>
      </c>
      <c r="AC28" s="259"/>
      <c r="AD28" s="268">
        <v>0</v>
      </c>
      <c r="AE28" s="259"/>
      <c r="AG28" s="1"/>
    </row>
    <row r="29" spans="3:33" ht="12.75">
      <c r="C29" s="88" t="s">
        <v>147</v>
      </c>
      <c r="D29" s="89"/>
      <c r="E29" s="80">
        <v>3385053.13</v>
      </c>
      <c r="F29" s="81">
        <v>3541470.66</v>
      </c>
      <c r="G29" s="81">
        <v>3952698.14</v>
      </c>
      <c r="H29" s="83">
        <v>4319145.95</v>
      </c>
      <c r="I29" s="82">
        <f aca="true" t="shared" si="4" ref="I29:I34">H29/G29*100-100</f>
        <v>9.270827091289107</v>
      </c>
      <c r="J29" s="83">
        <v>4650638.66</v>
      </c>
      <c r="K29" s="84">
        <f aca="true" t="shared" si="5" ref="K29:K34">J29/H29*100-100</f>
        <v>7.674959675766459</v>
      </c>
      <c r="L29" s="85">
        <v>5080774</v>
      </c>
      <c r="M29" s="259">
        <f aca="true" t="shared" si="6" ref="M29:AE34">L29/J29*100-100</f>
        <v>9.24895205683427</v>
      </c>
      <c r="N29" s="83">
        <v>5080774</v>
      </c>
      <c r="O29" s="259">
        <f t="shared" si="6"/>
        <v>0</v>
      </c>
      <c r="P29" s="268">
        <v>5080774</v>
      </c>
      <c r="Q29" s="259">
        <f t="shared" si="6"/>
        <v>0</v>
      </c>
      <c r="R29" s="268">
        <v>5080774</v>
      </c>
      <c r="S29" s="259">
        <f t="shared" si="6"/>
        <v>0</v>
      </c>
      <c r="T29" s="83">
        <v>5080774</v>
      </c>
      <c r="U29" s="259">
        <f t="shared" si="6"/>
        <v>0</v>
      </c>
      <c r="V29" s="83">
        <v>5080774</v>
      </c>
      <c r="W29" s="259">
        <f t="shared" si="6"/>
        <v>0</v>
      </c>
      <c r="X29" s="85">
        <v>0</v>
      </c>
      <c r="Y29" s="259">
        <f t="shared" si="6"/>
        <v>-100</v>
      </c>
      <c r="Z29" s="268"/>
      <c r="AA29" s="259" t="e">
        <f t="shared" si="6"/>
        <v>#DIV/0!</v>
      </c>
      <c r="AB29" s="268"/>
      <c r="AC29" s="259" t="e">
        <f t="shared" si="6"/>
        <v>#DIV/0!</v>
      </c>
      <c r="AD29" s="268"/>
      <c r="AE29" s="259" t="e">
        <f t="shared" si="6"/>
        <v>#DIV/0!</v>
      </c>
      <c r="AG29" s="1"/>
    </row>
    <row r="30" spans="1:33" ht="12.75">
      <c r="A30" s="337" t="s">
        <v>50</v>
      </c>
      <c r="B30" s="334">
        <v>801</v>
      </c>
      <c r="C30" s="338" t="s">
        <v>150</v>
      </c>
      <c r="D30" s="339"/>
      <c r="E30" s="323"/>
      <c r="F30" s="324"/>
      <c r="G30" s="324"/>
      <c r="H30" s="325">
        <v>43296.86</v>
      </c>
      <c r="I30" s="326" t="e">
        <f t="shared" si="4"/>
        <v>#DIV/0!</v>
      </c>
      <c r="J30" s="325">
        <v>81094.08</v>
      </c>
      <c r="K30" s="327">
        <f t="shared" si="5"/>
        <v>87.29783175962413</v>
      </c>
      <c r="L30" s="328">
        <v>170530</v>
      </c>
      <c r="M30" s="330">
        <f t="shared" si="6"/>
        <v>110.28662018238569</v>
      </c>
      <c r="N30" s="325">
        <v>170750</v>
      </c>
      <c r="O30" s="330">
        <f t="shared" si="6"/>
        <v>0.12900955843547024</v>
      </c>
      <c r="P30" s="329">
        <f>N30*101.5%</f>
        <v>173311.24999999997</v>
      </c>
      <c r="Q30" s="330">
        <f t="shared" si="6"/>
        <v>1.4999999999999858</v>
      </c>
      <c r="R30" s="329">
        <f>P30*101.5%</f>
        <v>175910.91874999995</v>
      </c>
      <c r="S30" s="330">
        <f t="shared" si="6"/>
        <v>1.4999999999999858</v>
      </c>
      <c r="T30" s="329">
        <f>R30*101.5%</f>
        <v>178549.58253124994</v>
      </c>
      <c r="U30" s="330">
        <f t="shared" si="6"/>
        <v>1.4999999999999858</v>
      </c>
      <c r="V30" s="329">
        <f>T30*101.5%</f>
        <v>181227.82626921867</v>
      </c>
      <c r="W30" s="330">
        <f t="shared" si="6"/>
        <v>1.4999999999999858</v>
      </c>
      <c r="X30" s="329">
        <f>V30*101.5%</f>
        <v>183946.24366325693</v>
      </c>
      <c r="Y30" s="330">
        <f t="shared" si="6"/>
        <v>1.4999999999999858</v>
      </c>
      <c r="Z30" s="329">
        <f>X30*101.5%</f>
        <v>186705.43731820578</v>
      </c>
      <c r="AA30" s="330">
        <f t="shared" si="6"/>
        <v>1.4999999999999858</v>
      </c>
      <c r="AB30" s="329">
        <f>Z30*101.5%</f>
        <v>189506.01887797884</v>
      </c>
      <c r="AC30" s="330">
        <f t="shared" si="6"/>
        <v>1.4999999999999858</v>
      </c>
      <c r="AD30" s="329">
        <f>AB30*101.5%</f>
        <v>192348.60916114852</v>
      </c>
      <c r="AE30" s="330">
        <f t="shared" si="6"/>
        <v>1.4999999999999858</v>
      </c>
      <c r="AG30" s="1"/>
    </row>
    <row r="31" spans="3:33" ht="16.5">
      <c r="C31" s="88" t="s">
        <v>138</v>
      </c>
      <c r="D31" s="89"/>
      <c r="E31" s="80"/>
      <c r="F31" s="81">
        <v>0</v>
      </c>
      <c r="G31" s="81">
        <v>0</v>
      </c>
      <c r="H31" s="83">
        <v>26211.93</v>
      </c>
      <c r="I31" s="82" t="e">
        <f t="shared" si="4"/>
        <v>#DIV/0!</v>
      </c>
      <c r="J31" s="83">
        <v>4210.95</v>
      </c>
      <c r="K31" s="84">
        <f t="shared" si="5"/>
        <v>-83.93498685522204</v>
      </c>
      <c r="L31" s="85">
        <v>19607</v>
      </c>
      <c r="M31" s="259">
        <f t="shared" si="6"/>
        <v>365.61939704817206</v>
      </c>
      <c r="N31" s="83">
        <v>19607</v>
      </c>
      <c r="O31" s="259">
        <f t="shared" si="6"/>
        <v>0</v>
      </c>
      <c r="P31" s="268">
        <v>19607</v>
      </c>
      <c r="Q31" s="259">
        <f t="shared" si="6"/>
        <v>0</v>
      </c>
      <c r="R31" s="268">
        <v>19607</v>
      </c>
      <c r="S31" s="259">
        <f t="shared" si="6"/>
        <v>0</v>
      </c>
      <c r="T31" s="83">
        <v>19607</v>
      </c>
      <c r="U31" s="259">
        <f t="shared" si="6"/>
        <v>0</v>
      </c>
      <c r="V31" s="83">
        <v>19607</v>
      </c>
      <c r="W31" s="259">
        <f t="shared" si="6"/>
        <v>0</v>
      </c>
      <c r="X31" s="85">
        <v>0</v>
      </c>
      <c r="Y31" s="259">
        <f t="shared" si="6"/>
        <v>-100</v>
      </c>
      <c r="Z31" s="268"/>
      <c r="AA31" s="259" t="e">
        <f t="shared" si="6"/>
        <v>#DIV/0!</v>
      </c>
      <c r="AB31" s="268"/>
      <c r="AC31" s="259" t="e">
        <f t="shared" si="6"/>
        <v>#DIV/0!</v>
      </c>
      <c r="AD31" s="268"/>
      <c r="AE31" s="259" t="e">
        <f t="shared" si="6"/>
        <v>#DIV/0!</v>
      </c>
      <c r="AG31" s="9"/>
    </row>
    <row r="32" spans="1:33" ht="12.75">
      <c r="A32" s="337" t="s">
        <v>51</v>
      </c>
      <c r="B32" s="334">
        <v>851</v>
      </c>
      <c r="C32" s="338" t="s">
        <v>151</v>
      </c>
      <c r="D32" s="339"/>
      <c r="E32" s="323">
        <v>56560.01</v>
      </c>
      <c r="F32" s="324">
        <v>64714.86</v>
      </c>
      <c r="G32" s="324">
        <v>64734.13</v>
      </c>
      <c r="H32" s="325">
        <v>63084.52</v>
      </c>
      <c r="I32" s="326">
        <f t="shared" si="4"/>
        <v>-2.548284807411477</v>
      </c>
      <c r="J32" s="325">
        <v>70643.86</v>
      </c>
      <c r="K32" s="327">
        <f t="shared" si="5"/>
        <v>11.982876306263421</v>
      </c>
      <c r="L32" s="328">
        <v>68468</v>
      </c>
      <c r="M32" s="330">
        <f t="shared" si="6"/>
        <v>-3.0800412095262004</v>
      </c>
      <c r="N32" s="325">
        <v>64450</v>
      </c>
      <c r="O32" s="330">
        <f t="shared" si="6"/>
        <v>-5.8684348892913505</v>
      </c>
      <c r="P32" s="329">
        <f>N32*101.5%</f>
        <v>65416.74999999999</v>
      </c>
      <c r="Q32" s="330">
        <f t="shared" si="6"/>
        <v>1.4999999999999858</v>
      </c>
      <c r="R32" s="329">
        <f>P32*101.5%</f>
        <v>66398.00124999999</v>
      </c>
      <c r="S32" s="330">
        <f t="shared" si="6"/>
        <v>1.4999999999999858</v>
      </c>
      <c r="T32" s="329">
        <f>R32*101.5%</f>
        <v>67393.97126874999</v>
      </c>
      <c r="U32" s="330">
        <f t="shared" si="6"/>
        <v>1.4999999999999858</v>
      </c>
      <c r="V32" s="329">
        <f>T32*101.5%</f>
        <v>68404.88083778122</v>
      </c>
      <c r="W32" s="330">
        <f t="shared" si="6"/>
        <v>1.4999999999999858</v>
      </c>
      <c r="X32" s="329">
        <f>V32*101.5%</f>
        <v>69430.95405034794</v>
      </c>
      <c r="Y32" s="330">
        <f t="shared" si="6"/>
        <v>1.4999999999999858</v>
      </c>
      <c r="Z32" s="329">
        <f>X32*101.5%</f>
        <v>70472.41836110315</v>
      </c>
      <c r="AA32" s="330">
        <f t="shared" si="6"/>
        <v>1.4999999999999858</v>
      </c>
      <c r="AB32" s="329">
        <f>Z32*101.5%</f>
        <v>71529.50463651969</v>
      </c>
      <c r="AC32" s="330">
        <f t="shared" si="6"/>
        <v>1.4999999999999858</v>
      </c>
      <c r="AD32" s="329">
        <f>AB32*101.5%</f>
        <v>72602.44720606747</v>
      </c>
      <c r="AE32" s="330">
        <f t="shared" si="6"/>
        <v>1.4999999999999858</v>
      </c>
      <c r="AG32" s="1"/>
    </row>
    <row r="33" spans="3:33" ht="12.75">
      <c r="C33" s="88" t="s">
        <v>138</v>
      </c>
      <c r="D33" s="89"/>
      <c r="E33" s="80">
        <v>21658.42</v>
      </c>
      <c r="F33" s="81">
        <v>23360</v>
      </c>
      <c r="G33" s="81">
        <v>24280</v>
      </c>
      <c r="H33" s="83">
        <v>20640</v>
      </c>
      <c r="I33" s="82">
        <f t="shared" si="4"/>
        <v>-14.991762767710043</v>
      </c>
      <c r="J33" s="83">
        <v>16440</v>
      </c>
      <c r="K33" s="84">
        <f t="shared" si="5"/>
        <v>-20.34883720930233</v>
      </c>
      <c r="L33" s="85">
        <v>20760</v>
      </c>
      <c r="M33" s="259">
        <f t="shared" si="6"/>
        <v>26.27737226277371</v>
      </c>
      <c r="N33" s="83">
        <v>20760</v>
      </c>
      <c r="O33" s="259">
        <f t="shared" si="6"/>
        <v>0</v>
      </c>
      <c r="P33" s="268">
        <v>20760</v>
      </c>
      <c r="Q33" s="259">
        <f t="shared" si="6"/>
        <v>0</v>
      </c>
      <c r="R33" s="268">
        <v>20760</v>
      </c>
      <c r="S33" s="259">
        <f t="shared" si="6"/>
        <v>0</v>
      </c>
      <c r="T33" s="83">
        <v>20760</v>
      </c>
      <c r="U33" s="259">
        <f t="shared" si="6"/>
        <v>0</v>
      </c>
      <c r="V33" s="83">
        <v>20760</v>
      </c>
      <c r="W33" s="259">
        <f t="shared" si="6"/>
        <v>0</v>
      </c>
      <c r="X33" s="85">
        <v>0</v>
      </c>
      <c r="Y33" s="259">
        <f t="shared" si="6"/>
        <v>-100</v>
      </c>
      <c r="Z33" s="268"/>
      <c r="AA33" s="259" t="e">
        <f t="shared" si="6"/>
        <v>#DIV/0!</v>
      </c>
      <c r="AB33" s="268"/>
      <c r="AC33" s="259" t="e">
        <f t="shared" si="6"/>
        <v>#DIV/0!</v>
      </c>
      <c r="AD33" s="268"/>
      <c r="AE33" s="259" t="e">
        <f t="shared" si="6"/>
        <v>#DIV/0!</v>
      </c>
      <c r="AG33" s="1"/>
    </row>
    <row r="34" spans="1:33" ht="12.75">
      <c r="A34" s="333" t="s">
        <v>61</v>
      </c>
      <c r="B34" s="334">
        <v>852</v>
      </c>
      <c r="C34" s="335" t="s">
        <v>70</v>
      </c>
      <c r="D34" s="336"/>
      <c r="E34" s="323">
        <v>367429.34</v>
      </c>
      <c r="F34" s="324">
        <v>353598.31</v>
      </c>
      <c r="G34" s="324">
        <v>409471.66</v>
      </c>
      <c r="H34" s="325">
        <v>435807.16</v>
      </c>
      <c r="I34" s="326">
        <f t="shared" si="4"/>
        <v>6.431580637351075</v>
      </c>
      <c r="J34" s="325">
        <v>463283.98</v>
      </c>
      <c r="K34" s="327">
        <f t="shared" si="5"/>
        <v>6.304811513422592</v>
      </c>
      <c r="L34" s="328">
        <v>500664</v>
      </c>
      <c r="M34" s="330">
        <f t="shared" si="6"/>
        <v>8.068489655092321</v>
      </c>
      <c r="N34" s="325">
        <f>L34*101.5%</f>
        <v>508173.95999999996</v>
      </c>
      <c r="O34" s="330">
        <f t="shared" si="6"/>
        <v>1.4999999999999858</v>
      </c>
      <c r="P34" s="329">
        <f>N34*101.5%</f>
        <v>515796.5693999999</v>
      </c>
      <c r="Q34" s="330">
        <f t="shared" si="6"/>
        <v>1.4999999999999858</v>
      </c>
      <c r="R34" s="329">
        <f>P34*101.5%</f>
        <v>523533.5179409999</v>
      </c>
      <c r="S34" s="330">
        <f t="shared" si="6"/>
        <v>1.4999999999999858</v>
      </c>
      <c r="T34" s="325">
        <f>R34*101.5%</f>
        <v>531386.5207101149</v>
      </c>
      <c r="U34" s="330">
        <f t="shared" si="6"/>
        <v>1.4999999999999858</v>
      </c>
      <c r="V34" s="325">
        <f>T34*101.5%</f>
        <v>539357.3185207666</v>
      </c>
      <c r="W34" s="330">
        <f t="shared" si="6"/>
        <v>1.4999999999999858</v>
      </c>
      <c r="X34" s="328">
        <f>V34*101.5%</f>
        <v>547447.678298578</v>
      </c>
      <c r="Y34" s="330">
        <f t="shared" si="6"/>
        <v>1.4999999999999858</v>
      </c>
      <c r="Z34" s="329">
        <f>X34*101.5%</f>
        <v>555659.3934730566</v>
      </c>
      <c r="AA34" s="330">
        <f t="shared" si="6"/>
        <v>1.4999999999999858</v>
      </c>
      <c r="AB34" s="329">
        <f>Z34*101.5%</f>
        <v>563994.2843751524</v>
      </c>
      <c r="AC34" s="330">
        <f t="shared" si="6"/>
        <v>1.4999999999999858</v>
      </c>
      <c r="AD34" s="329">
        <f>AB34*101.5%</f>
        <v>572454.1986407797</v>
      </c>
      <c r="AE34" s="330">
        <f t="shared" si="6"/>
        <v>1.4999999999999858</v>
      </c>
      <c r="AG34" s="5"/>
    </row>
    <row r="35" spans="1:33" ht="12.75">
      <c r="A35" s="92"/>
      <c r="B35" s="93"/>
      <c r="C35" s="94" t="s">
        <v>91</v>
      </c>
      <c r="D35" s="94"/>
      <c r="E35" s="95">
        <v>0</v>
      </c>
      <c r="F35" s="96"/>
      <c r="G35" s="83">
        <v>0</v>
      </c>
      <c r="H35" s="83">
        <v>4157.76</v>
      </c>
      <c r="I35" s="97"/>
      <c r="J35" s="83"/>
      <c r="K35" s="98"/>
      <c r="L35" s="85"/>
      <c r="M35" s="101"/>
      <c r="N35" s="83"/>
      <c r="O35" s="101"/>
      <c r="P35" s="268"/>
      <c r="Q35" s="101"/>
      <c r="R35" s="268"/>
      <c r="S35" s="101"/>
      <c r="T35" s="83"/>
      <c r="U35" s="101"/>
      <c r="V35" s="83"/>
      <c r="W35" s="101"/>
      <c r="X35" s="85"/>
      <c r="Y35" s="101"/>
      <c r="Z35" s="268"/>
      <c r="AA35" s="101"/>
      <c r="AB35" s="268"/>
      <c r="AC35" s="101"/>
      <c r="AD35" s="268"/>
      <c r="AE35" s="101"/>
      <c r="AG35" s="5"/>
    </row>
    <row r="36" spans="3:33" ht="12.75">
      <c r="C36" s="88" t="s">
        <v>138</v>
      </c>
      <c r="D36" s="89"/>
      <c r="E36" s="80">
        <v>123666.76</v>
      </c>
      <c r="F36" s="81">
        <v>127079.32</v>
      </c>
      <c r="G36" s="81">
        <v>146663.69</v>
      </c>
      <c r="H36" s="83">
        <v>154438.48</v>
      </c>
      <c r="I36" s="82">
        <f>H36/G36*100-100</f>
        <v>5.301100770067919</v>
      </c>
      <c r="J36" s="83">
        <v>168843.08</v>
      </c>
      <c r="K36" s="84">
        <f aca="true" t="shared" si="7" ref="K36:K42">J36/H36*100-100</f>
        <v>9.327079624197282</v>
      </c>
      <c r="L36" s="85">
        <v>174955</v>
      </c>
      <c r="M36" s="259">
        <f>L36/J36*100-100</f>
        <v>3.6198818453205206</v>
      </c>
      <c r="N36" s="83">
        <v>174955</v>
      </c>
      <c r="O36" s="259">
        <f>N36/L36*100-100</f>
        <v>0</v>
      </c>
      <c r="P36" s="83">
        <v>174955</v>
      </c>
      <c r="Q36" s="259">
        <f>P36/N36*100-100</f>
        <v>0</v>
      </c>
      <c r="R36" s="268">
        <v>174955</v>
      </c>
      <c r="S36" s="259">
        <f>R36/P36*100-100</f>
        <v>0</v>
      </c>
      <c r="T36" s="83">
        <v>174955</v>
      </c>
      <c r="U36" s="259">
        <f>T36/R36*100-100</f>
        <v>0</v>
      </c>
      <c r="V36" s="83">
        <v>174955</v>
      </c>
      <c r="W36" s="259">
        <f>V36/T36*100-100</f>
        <v>0</v>
      </c>
      <c r="X36" s="85">
        <v>0</v>
      </c>
      <c r="Y36" s="259">
        <f>X36/V36*100-100</f>
        <v>-100</v>
      </c>
      <c r="Z36" s="268"/>
      <c r="AA36" s="259" t="e">
        <f>Z36/X36*100-100</f>
        <v>#DIV/0!</v>
      </c>
      <c r="AB36" s="268"/>
      <c r="AC36" s="259" t="e">
        <f>AB36/Z36*100-100</f>
        <v>#DIV/0!</v>
      </c>
      <c r="AD36" s="268"/>
      <c r="AE36" s="259" t="e">
        <f>AD36/AB36*100-100</f>
        <v>#DIV/0!</v>
      </c>
      <c r="AG36" s="5"/>
    </row>
    <row r="37" spans="1:33" ht="12.75">
      <c r="A37" s="333" t="s">
        <v>62</v>
      </c>
      <c r="B37" s="334">
        <v>854</v>
      </c>
      <c r="C37" s="338" t="s">
        <v>64</v>
      </c>
      <c r="D37" s="339"/>
      <c r="E37" s="323">
        <v>406998.2</v>
      </c>
      <c r="F37" s="324">
        <v>400886.47</v>
      </c>
      <c r="G37" s="324">
        <v>331181.58</v>
      </c>
      <c r="H37" s="325">
        <v>325079.16</v>
      </c>
      <c r="I37" s="326">
        <f>H37/G37*100-100</f>
        <v>-1.8426205950222396</v>
      </c>
      <c r="J37" s="325">
        <v>362203.61</v>
      </c>
      <c r="K37" s="327">
        <f t="shared" si="7"/>
        <v>11.420126100977996</v>
      </c>
      <c r="L37" s="328">
        <v>250923</v>
      </c>
      <c r="M37" s="330">
        <f>L37/J37*100-100</f>
        <v>-30.723219462114145</v>
      </c>
      <c r="N37" s="325">
        <v>251961</v>
      </c>
      <c r="O37" s="330">
        <f>N37/L37*100-100</f>
        <v>0.4136727203165833</v>
      </c>
      <c r="P37" s="329">
        <f>N37*101.5%</f>
        <v>255740.41499999998</v>
      </c>
      <c r="Q37" s="330">
        <f>P37/N37*100-100</f>
        <v>1.4999999999999858</v>
      </c>
      <c r="R37" s="329">
        <f>P37*101.5%</f>
        <v>259576.52122499995</v>
      </c>
      <c r="S37" s="330">
        <f>R37/P37*100-100</f>
        <v>1.4999999999999858</v>
      </c>
      <c r="T37" s="325">
        <f>R37*101.5%</f>
        <v>263470.16904337495</v>
      </c>
      <c r="U37" s="330">
        <f>T37/R37*100-100</f>
        <v>1.4999999999999858</v>
      </c>
      <c r="V37" s="325">
        <f>T37*101.5%</f>
        <v>267422.22157902556</v>
      </c>
      <c r="W37" s="330">
        <f>V37/T37*100-100</f>
        <v>1.4999999999999858</v>
      </c>
      <c r="X37" s="328">
        <f>V37*101.5%</f>
        <v>271433.5549027109</v>
      </c>
      <c r="Y37" s="330">
        <f>X37/V37*100-100</f>
        <v>1.4999999999999858</v>
      </c>
      <c r="Z37" s="329">
        <f>X37*101.5%</f>
        <v>275505.0582262515</v>
      </c>
      <c r="AA37" s="330">
        <f>Z37/X37*100-100</f>
        <v>1.4999999999999858</v>
      </c>
      <c r="AB37" s="329">
        <f>Z37*101.5%</f>
        <v>279637.63409964525</v>
      </c>
      <c r="AC37" s="330">
        <f>AB37/Z37*100-100</f>
        <v>1.4999999999999858</v>
      </c>
      <c r="AD37" s="329">
        <f>AB37*101.5%</f>
        <v>283832.1986111399</v>
      </c>
      <c r="AE37" s="330">
        <f>AD37/AB37*100-100</f>
        <v>1.4999999999999858</v>
      </c>
      <c r="AG37" s="5"/>
    </row>
    <row r="38" spans="3:33" ht="12.75">
      <c r="C38" s="88" t="s">
        <v>138</v>
      </c>
      <c r="D38" s="89"/>
      <c r="E38" s="80">
        <v>211616.08</v>
      </c>
      <c r="F38" s="81">
        <v>205482.49</v>
      </c>
      <c r="G38" s="81">
        <v>136600.17</v>
      </c>
      <c r="H38" s="83">
        <v>157891.74</v>
      </c>
      <c r="I38" s="82">
        <f>H38/G38*100-100</f>
        <v>15.58678148057939</v>
      </c>
      <c r="J38" s="83">
        <v>172112.55</v>
      </c>
      <c r="K38" s="84">
        <f t="shared" si="7"/>
        <v>9.006683946861301</v>
      </c>
      <c r="L38" s="85">
        <v>181745</v>
      </c>
      <c r="M38" s="259">
        <f>L38/J38*100-100</f>
        <v>5.596599434497946</v>
      </c>
      <c r="N38" s="83">
        <v>181745</v>
      </c>
      <c r="O38" s="259">
        <f>N38/L38*100-100</f>
        <v>0</v>
      </c>
      <c r="P38" s="268">
        <v>181745</v>
      </c>
      <c r="Q38" s="259">
        <f>P38/N38*100-100</f>
        <v>0</v>
      </c>
      <c r="R38" s="268">
        <v>181745</v>
      </c>
      <c r="S38" s="259">
        <f>R38/P38*100-100</f>
        <v>0</v>
      </c>
      <c r="T38" s="83">
        <v>181745</v>
      </c>
      <c r="U38" s="259">
        <f>T38/R38*100-100</f>
        <v>0</v>
      </c>
      <c r="V38" s="83">
        <v>181745</v>
      </c>
      <c r="W38" s="259">
        <f>V38/T38*100-100</f>
        <v>0</v>
      </c>
      <c r="X38" s="85">
        <v>0</v>
      </c>
      <c r="Y38" s="259">
        <f>X38/V38*100-100</f>
        <v>-100</v>
      </c>
      <c r="Z38" s="268"/>
      <c r="AA38" s="259" t="e">
        <f>Z38/X38*100-100</f>
        <v>#DIV/0!</v>
      </c>
      <c r="AB38" s="268"/>
      <c r="AC38" s="259" t="e">
        <f>AB38/Z38*100-100</f>
        <v>#DIV/0!</v>
      </c>
      <c r="AD38" s="268"/>
      <c r="AE38" s="259" t="e">
        <f>AD38/AB38*100-100</f>
        <v>#DIV/0!</v>
      </c>
      <c r="AG38" s="1"/>
    </row>
    <row r="39" spans="1:33" ht="12.75">
      <c r="A39" s="321" t="s">
        <v>63</v>
      </c>
      <c r="B39" s="322">
        <v>900</v>
      </c>
      <c r="C39" s="340" t="s">
        <v>30</v>
      </c>
      <c r="D39" s="332"/>
      <c r="E39" s="323">
        <v>241879.93</v>
      </c>
      <c r="F39" s="324">
        <v>279279.64</v>
      </c>
      <c r="G39" s="324">
        <v>267393.54</v>
      </c>
      <c r="H39" s="325">
        <v>318995.72</v>
      </c>
      <c r="I39" s="326">
        <f>H39/G39*100-100</f>
        <v>19.298214908258444</v>
      </c>
      <c r="J39" s="325">
        <v>423209.62</v>
      </c>
      <c r="K39" s="327">
        <f t="shared" si="7"/>
        <v>32.66937249189425</v>
      </c>
      <c r="L39" s="328">
        <v>398508</v>
      </c>
      <c r="M39" s="330">
        <f>L39/J39*100-100</f>
        <v>-5.836734051555823</v>
      </c>
      <c r="N39" s="325">
        <f>L39*101.5%</f>
        <v>404485.61999999994</v>
      </c>
      <c r="O39" s="330">
        <f>N39/L39*100-100</f>
        <v>1.4999999999999858</v>
      </c>
      <c r="P39" s="329">
        <f>N39*101.5%</f>
        <v>410552.9042999999</v>
      </c>
      <c r="Q39" s="330">
        <f>P39/N39*100-100</f>
        <v>1.4999999999999858</v>
      </c>
      <c r="R39" s="329">
        <f>P39*101.5%</f>
        <v>416711.1978644998</v>
      </c>
      <c r="S39" s="330">
        <f>R39/P39*100-100</f>
        <v>1.4999999999999858</v>
      </c>
      <c r="T39" s="325">
        <f>R39*101.5%</f>
        <v>422961.8658324673</v>
      </c>
      <c r="U39" s="330">
        <f>T39/R39*100-100</f>
        <v>1.4999999999999858</v>
      </c>
      <c r="V39" s="325">
        <f>T39*101.5%</f>
        <v>429306.2938199542</v>
      </c>
      <c r="W39" s="330">
        <f>V39/T39*100-100</f>
        <v>1.4999999999999858</v>
      </c>
      <c r="X39" s="328">
        <f>V39*101.5%</f>
        <v>435745.88822725345</v>
      </c>
      <c r="Y39" s="330">
        <f>X39/V39*100-100</f>
        <v>1.4999999999999858</v>
      </c>
      <c r="Z39" s="329">
        <f>X39*101.5%</f>
        <v>442282.0765506622</v>
      </c>
      <c r="AA39" s="330">
        <f>Z39/X39*100-100</f>
        <v>1.4999999999999858</v>
      </c>
      <c r="AB39" s="329">
        <f>Z39*101.5%</f>
        <v>448916.3076989221</v>
      </c>
      <c r="AC39" s="330">
        <f>AB39/Z39*100-100</f>
        <v>1.4999999999999858</v>
      </c>
      <c r="AD39" s="329">
        <f>AB39*101.5%</f>
        <v>455650.0523144059</v>
      </c>
      <c r="AE39" s="330">
        <f>AD39/AB39*100-100</f>
        <v>1.4999999999999858</v>
      </c>
      <c r="AG39" s="1"/>
    </row>
    <row r="40" spans="1:33" ht="12.75">
      <c r="A40" s="86"/>
      <c r="B40" s="87"/>
      <c r="C40" s="113" t="s">
        <v>31</v>
      </c>
      <c r="D40" s="89"/>
      <c r="E40" s="80">
        <v>2800</v>
      </c>
      <c r="F40" s="81">
        <v>35489.12</v>
      </c>
      <c r="G40" s="81"/>
      <c r="H40" s="83">
        <v>704</v>
      </c>
      <c r="I40" s="82"/>
      <c r="J40" s="83">
        <v>10460</v>
      </c>
      <c r="K40" s="84">
        <f t="shared" si="7"/>
        <v>1385.7954545454545</v>
      </c>
      <c r="L40" s="85">
        <v>7000</v>
      </c>
      <c r="M40" s="259">
        <v>0</v>
      </c>
      <c r="N40" s="83"/>
      <c r="O40" s="259">
        <v>0</v>
      </c>
      <c r="P40" s="268">
        <v>0</v>
      </c>
      <c r="Q40" s="259">
        <v>0</v>
      </c>
      <c r="R40" s="268">
        <f>P40*101.5%</f>
        <v>0</v>
      </c>
      <c r="S40" s="259">
        <v>0</v>
      </c>
      <c r="T40" s="83">
        <f>R40*101.5%</f>
        <v>0</v>
      </c>
      <c r="U40" s="259">
        <v>0</v>
      </c>
      <c r="V40" s="83">
        <f>T40*101.5%</f>
        <v>0</v>
      </c>
      <c r="W40" s="259">
        <v>0</v>
      </c>
      <c r="X40" s="85">
        <f>V40*101.5%</f>
        <v>0</v>
      </c>
      <c r="Y40" s="259">
        <v>0</v>
      </c>
      <c r="Z40" s="268">
        <f>X40*101.5%</f>
        <v>0</v>
      </c>
      <c r="AA40" s="259">
        <v>0</v>
      </c>
      <c r="AB40" s="268">
        <f>Z40*101.5%</f>
        <v>0</v>
      </c>
      <c r="AC40" s="259">
        <v>0</v>
      </c>
      <c r="AD40" s="268">
        <f>AB40*101.5%</f>
        <v>0</v>
      </c>
      <c r="AE40" s="259">
        <v>0</v>
      </c>
      <c r="AG40" s="1"/>
    </row>
    <row r="41" spans="3:33" ht="12.75">
      <c r="C41" s="88" t="s">
        <v>138</v>
      </c>
      <c r="D41" s="89"/>
      <c r="E41" s="80"/>
      <c r="F41" s="81">
        <v>0</v>
      </c>
      <c r="G41" s="81">
        <v>0</v>
      </c>
      <c r="H41" s="83">
        <v>0</v>
      </c>
      <c r="I41" s="82" t="e">
        <f>H41/G41*100-100</f>
        <v>#DIV/0!</v>
      </c>
      <c r="J41" s="83">
        <v>0</v>
      </c>
      <c r="K41" s="84" t="e">
        <f t="shared" si="7"/>
        <v>#DIV/0!</v>
      </c>
      <c r="L41" s="85">
        <v>0</v>
      </c>
      <c r="M41" s="259" t="e">
        <f>L41/J41*100-100</f>
        <v>#DIV/0!</v>
      </c>
      <c r="N41" s="83">
        <v>0</v>
      </c>
      <c r="O41" s="259" t="e">
        <f>N41/L41*100-100</f>
        <v>#DIV/0!</v>
      </c>
      <c r="P41" s="268">
        <v>0</v>
      </c>
      <c r="Q41" s="259" t="e">
        <f>P41/N41*100-100</f>
        <v>#DIV/0!</v>
      </c>
      <c r="R41" s="268"/>
      <c r="S41" s="259" t="e">
        <f>R41/P41*100-100</f>
        <v>#DIV/0!</v>
      </c>
      <c r="T41" s="83"/>
      <c r="U41" s="259" t="e">
        <f>T41/R41*100-100</f>
        <v>#DIV/0!</v>
      </c>
      <c r="V41" s="83"/>
      <c r="W41" s="259" t="e">
        <f>V41/T41*100-100</f>
        <v>#DIV/0!</v>
      </c>
      <c r="X41" s="85">
        <v>0</v>
      </c>
      <c r="Y41" s="259" t="e">
        <f>X41/V41*100-100</f>
        <v>#DIV/0!</v>
      </c>
      <c r="Z41" s="268"/>
      <c r="AA41" s="259" t="e">
        <f>Z41/X41*100-100</f>
        <v>#DIV/0!</v>
      </c>
      <c r="AB41" s="268"/>
      <c r="AC41" s="259" t="e">
        <f>AB41/Z41*100-100</f>
        <v>#DIV/0!</v>
      </c>
      <c r="AD41" s="268"/>
      <c r="AE41" s="259" t="e">
        <f>AD41/AB41*100-100</f>
        <v>#DIV/0!</v>
      </c>
      <c r="AG41" s="1"/>
    </row>
    <row r="42" spans="1:33" ht="12.75">
      <c r="A42" s="333" t="s">
        <v>101</v>
      </c>
      <c r="B42" s="334">
        <v>921</v>
      </c>
      <c r="C42" s="338" t="s">
        <v>92</v>
      </c>
      <c r="D42" s="339"/>
      <c r="E42" s="323">
        <v>102941.67</v>
      </c>
      <c r="F42" s="324">
        <v>121382.16</v>
      </c>
      <c r="G42" s="324">
        <v>150006.43</v>
      </c>
      <c r="H42" s="325">
        <v>164820.22</v>
      </c>
      <c r="I42" s="326">
        <f>H42/G42*100-100</f>
        <v>9.87543667294797</v>
      </c>
      <c r="J42" s="325">
        <v>687646</v>
      </c>
      <c r="K42" s="327">
        <f t="shared" si="7"/>
        <v>317.2097331261905</v>
      </c>
      <c r="L42" s="328">
        <v>125000</v>
      </c>
      <c r="M42" s="330">
        <f>L42/J42*100-100</f>
        <v>-81.82204215541137</v>
      </c>
      <c r="N42" s="325">
        <f>L42*101.5%</f>
        <v>126874.99999999999</v>
      </c>
      <c r="O42" s="330">
        <f>N42/L42*100-100</f>
        <v>1.4999999999999858</v>
      </c>
      <c r="P42" s="329">
        <f>N42*101.5%</f>
        <v>128778.12499999997</v>
      </c>
      <c r="Q42" s="330">
        <f>P42/N42*100-100</f>
        <v>1.4999999999999858</v>
      </c>
      <c r="R42" s="329">
        <f>P42*101.5%</f>
        <v>130709.79687499996</v>
      </c>
      <c r="S42" s="330">
        <f>R42/P42*100-100</f>
        <v>1.4999999999999858</v>
      </c>
      <c r="T42" s="325">
        <f>R42*101.5%</f>
        <v>132670.44382812493</v>
      </c>
      <c r="U42" s="330">
        <f>T42/R42*100-100</f>
        <v>1.4999999999999858</v>
      </c>
      <c r="V42" s="325">
        <f>T42*101.5%</f>
        <v>134660.5004855468</v>
      </c>
      <c r="W42" s="330">
        <f>V42/T42*100-100</f>
        <v>1.4999999999999858</v>
      </c>
      <c r="X42" s="328">
        <f>V42*101.5%</f>
        <v>136680.40799282998</v>
      </c>
      <c r="Y42" s="330">
        <f>X42/V42*100-100</f>
        <v>1.4999999999999858</v>
      </c>
      <c r="Z42" s="329">
        <f>X42*101.5%</f>
        <v>138730.61411272243</v>
      </c>
      <c r="AA42" s="330">
        <f>Z42/X42*100-100</f>
        <v>1.4999999999999858</v>
      </c>
      <c r="AB42" s="329">
        <f>Z42*101.5%</f>
        <v>140811.57332441324</v>
      </c>
      <c r="AC42" s="330">
        <f>AB42/Z42*100-100</f>
        <v>1.4999999999999858</v>
      </c>
      <c r="AD42" s="329">
        <f>AB42*101.5%</f>
        <v>142923.74692427943</v>
      </c>
      <c r="AE42" s="330">
        <f>AD42/AB42*100-100</f>
        <v>1.4999999999999858</v>
      </c>
      <c r="AG42" s="8"/>
    </row>
    <row r="43" spans="1:33" ht="12.75">
      <c r="A43" s="86"/>
      <c r="B43" s="87"/>
      <c r="C43" s="113" t="s">
        <v>31</v>
      </c>
      <c r="D43" s="89"/>
      <c r="E43" s="80">
        <v>14718.49</v>
      </c>
      <c r="F43" s="81">
        <v>0</v>
      </c>
      <c r="G43" s="81">
        <v>0</v>
      </c>
      <c r="H43" s="83">
        <v>0</v>
      </c>
      <c r="I43" s="82" t="e">
        <f>H43/G43*100-100</f>
        <v>#DIV/0!</v>
      </c>
      <c r="J43" s="83">
        <v>510500</v>
      </c>
      <c r="K43" s="84"/>
      <c r="L43" s="85">
        <v>0</v>
      </c>
      <c r="M43" s="259">
        <v>0</v>
      </c>
      <c r="N43" s="83">
        <v>0</v>
      </c>
      <c r="O43" s="259">
        <v>0</v>
      </c>
      <c r="P43" s="268"/>
      <c r="Q43" s="259">
        <v>0</v>
      </c>
      <c r="R43" s="268"/>
      <c r="S43" s="259">
        <v>0</v>
      </c>
      <c r="T43" s="83">
        <v>0</v>
      </c>
      <c r="U43" s="259">
        <v>0</v>
      </c>
      <c r="V43" s="83">
        <v>0</v>
      </c>
      <c r="W43" s="259">
        <v>0</v>
      </c>
      <c r="X43" s="85">
        <v>0</v>
      </c>
      <c r="Y43" s="259">
        <v>0</v>
      </c>
      <c r="Z43" s="268">
        <v>0</v>
      </c>
      <c r="AA43" s="259">
        <v>0</v>
      </c>
      <c r="AB43" s="268">
        <v>0</v>
      </c>
      <c r="AC43" s="259">
        <v>0</v>
      </c>
      <c r="AD43" s="268">
        <v>0</v>
      </c>
      <c r="AE43" s="259">
        <v>0</v>
      </c>
      <c r="AG43" s="1"/>
    </row>
    <row r="44" spans="3:33" ht="12.75">
      <c r="C44" s="88" t="s">
        <v>138</v>
      </c>
      <c r="D44" s="89"/>
      <c r="E44" s="80">
        <v>35732.87</v>
      </c>
      <c r="F44" s="81">
        <v>36210.19</v>
      </c>
      <c r="G44" s="81">
        <v>8700</v>
      </c>
      <c r="H44" s="83">
        <v>7375</v>
      </c>
      <c r="I44" s="82">
        <f>H44/G44*100-100</f>
        <v>-15.229885057471265</v>
      </c>
      <c r="J44" s="83">
        <v>4650</v>
      </c>
      <c r="K44" s="84">
        <f>J44/H44*100-100</f>
        <v>-36.94915254237288</v>
      </c>
      <c r="L44" s="85">
        <v>7000</v>
      </c>
      <c r="M44" s="259">
        <f>L44/J44*100-100</f>
        <v>50.537634408602145</v>
      </c>
      <c r="N44" s="83">
        <v>7000</v>
      </c>
      <c r="O44" s="259">
        <f>N44/L44*100-100</f>
        <v>0</v>
      </c>
      <c r="P44" s="268">
        <v>7000</v>
      </c>
      <c r="Q44" s="259">
        <f>P44/N44*100-100</f>
        <v>0</v>
      </c>
      <c r="R44" s="268">
        <v>7000</v>
      </c>
      <c r="S44" s="259">
        <f>R44/P44*100-100</f>
        <v>0</v>
      </c>
      <c r="T44" s="83">
        <v>7000</v>
      </c>
      <c r="U44" s="259">
        <f>T44/R44*100-100</f>
        <v>0</v>
      </c>
      <c r="V44" s="83">
        <v>7000</v>
      </c>
      <c r="W44" s="259">
        <f>V44/T44*100-100</f>
        <v>0</v>
      </c>
      <c r="X44" s="85">
        <v>0</v>
      </c>
      <c r="Y44" s="259">
        <f>X44/V44*100-100</f>
        <v>-100</v>
      </c>
      <c r="Z44" s="268"/>
      <c r="AA44" s="259" t="e">
        <f>Z44/X44*100-100</f>
        <v>#DIV/0!</v>
      </c>
      <c r="AB44" s="268"/>
      <c r="AC44" s="259" t="e">
        <f>AB44/Z44*100-100</f>
        <v>#DIV/0!</v>
      </c>
      <c r="AD44" s="268"/>
      <c r="AE44" s="259" t="e">
        <f>AD44/AB44*100-100</f>
        <v>#DIV/0!</v>
      </c>
      <c r="AG44" s="1"/>
    </row>
    <row r="45" spans="1:33" ht="12.75">
      <c r="A45" s="333" t="s">
        <v>143</v>
      </c>
      <c r="B45" s="334">
        <v>926</v>
      </c>
      <c r="C45" s="338" t="s">
        <v>34</v>
      </c>
      <c r="D45" s="339"/>
      <c r="E45" s="323">
        <v>89258.62</v>
      </c>
      <c r="F45" s="324">
        <v>100567.52</v>
      </c>
      <c r="G45" s="324">
        <v>95162.09</v>
      </c>
      <c r="H45" s="325">
        <v>122515.9</v>
      </c>
      <c r="I45" s="326">
        <f>H45/G45*100-100</f>
        <v>28.744440144179237</v>
      </c>
      <c r="J45" s="325">
        <v>101309.49</v>
      </c>
      <c r="K45" s="327">
        <f>J45/H45*100-100</f>
        <v>-17.309108450413362</v>
      </c>
      <c r="L45" s="328">
        <v>91050</v>
      </c>
      <c r="M45" s="330">
        <f>L45/J45*100-100</f>
        <v>-10.126879525304105</v>
      </c>
      <c r="N45" s="325">
        <f>L45*101.5%</f>
        <v>92415.74999999999</v>
      </c>
      <c r="O45" s="330">
        <f>N45/L45*100-100</f>
        <v>1.4999999999999858</v>
      </c>
      <c r="P45" s="329">
        <f>N45*101.5%</f>
        <v>93801.98624999997</v>
      </c>
      <c r="Q45" s="330">
        <f>P45/N45*100-100</f>
        <v>1.4999999999999858</v>
      </c>
      <c r="R45" s="329">
        <f>P45*101.5%</f>
        <v>95209.01604374996</v>
      </c>
      <c r="S45" s="330">
        <f>R45/P45*100-100</f>
        <v>1.4999999999999858</v>
      </c>
      <c r="T45" s="325">
        <f>R45*101.5%</f>
        <v>96637.1512844062</v>
      </c>
      <c r="U45" s="330">
        <f>T45/R45*100-100</f>
        <v>1.4999999999999858</v>
      </c>
      <c r="V45" s="325">
        <f>T45*101.5%</f>
        <v>98086.70855367227</v>
      </c>
      <c r="W45" s="330">
        <f>V45/T45*100-100</f>
        <v>1.4999999999999858</v>
      </c>
      <c r="X45" s="328">
        <f>V45*101.5%</f>
        <v>99558.00918197735</v>
      </c>
      <c r="Y45" s="330">
        <f>X45/V45*100-100</f>
        <v>1.4999999999999858</v>
      </c>
      <c r="Z45" s="329">
        <f>X45*101.5%</f>
        <v>101051.379319707</v>
      </c>
      <c r="AA45" s="330">
        <f>Z45/X45*100-100</f>
        <v>1.4999999999999858</v>
      </c>
      <c r="AB45" s="329">
        <f>Z45*101.5%</f>
        <v>102567.1500095026</v>
      </c>
      <c r="AC45" s="330">
        <f>AB45/Z45*100-100</f>
        <v>1.4999999999999858</v>
      </c>
      <c r="AD45" s="329">
        <f>AB45*101.5%</f>
        <v>104105.65725964513</v>
      </c>
      <c r="AE45" s="330">
        <f>AD45/AB45*100-100</f>
        <v>1.4999999999999858</v>
      </c>
      <c r="AG45" s="1"/>
    </row>
    <row r="46" spans="1:33" ht="12.75">
      <c r="A46" s="86"/>
      <c r="B46" s="87"/>
      <c r="C46" s="113" t="s">
        <v>31</v>
      </c>
      <c r="D46" s="89"/>
      <c r="E46" s="80"/>
      <c r="F46" s="81">
        <v>5289.99</v>
      </c>
      <c r="G46" s="81"/>
      <c r="H46" s="83">
        <v>0</v>
      </c>
      <c r="I46" s="82"/>
      <c r="J46" s="83">
        <v>0</v>
      </c>
      <c r="K46" s="84"/>
      <c r="L46" s="85"/>
      <c r="M46" s="259">
        <v>0</v>
      </c>
      <c r="N46" s="83">
        <v>0</v>
      </c>
      <c r="O46" s="259">
        <v>0</v>
      </c>
      <c r="P46" s="268"/>
      <c r="Q46" s="259">
        <v>0</v>
      </c>
      <c r="R46" s="268"/>
      <c r="S46" s="259">
        <v>0</v>
      </c>
      <c r="T46" s="83"/>
      <c r="U46" s="259">
        <v>0</v>
      </c>
      <c r="V46" s="83"/>
      <c r="W46" s="259">
        <v>0</v>
      </c>
      <c r="X46" s="85"/>
      <c r="Y46" s="259">
        <v>0</v>
      </c>
      <c r="Z46" s="268"/>
      <c r="AA46" s="259">
        <v>0</v>
      </c>
      <c r="AB46" s="268"/>
      <c r="AC46" s="259">
        <v>0</v>
      </c>
      <c r="AD46" s="268"/>
      <c r="AE46" s="259">
        <v>0</v>
      </c>
      <c r="AG46" s="1"/>
    </row>
    <row r="47" spans="3:33" ht="12.75">
      <c r="C47" s="88" t="s">
        <v>138</v>
      </c>
      <c r="D47" s="89"/>
      <c r="E47" s="80">
        <v>4000</v>
      </c>
      <c r="F47" s="81">
        <v>4499.06</v>
      </c>
      <c r="G47" s="81">
        <v>4000</v>
      </c>
      <c r="H47" s="83">
        <v>4000</v>
      </c>
      <c r="I47" s="82">
        <f>H47/G47*100-100</f>
        <v>0</v>
      </c>
      <c r="J47" s="83">
        <v>4500</v>
      </c>
      <c r="K47" s="84">
        <f>J47/H47*100-100</f>
        <v>12.5</v>
      </c>
      <c r="L47" s="85">
        <v>4500</v>
      </c>
      <c r="M47" s="259">
        <f>L47/J47*100-100</f>
        <v>0</v>
      </c>
      <c r="N47" s="83">
        <v>4500</v>
      </c>
      <c r="O47" s="259">
        <f>N47/L47*100-100</f>
        <v>0</v>
      </c>
      <c r="P47" s="268">
        <v>4500</v>
      </c>
      <c r="Q47" s="259">
        <f>P47/N47*100-100</f>
        <v>0</v>
      </c>
      <c r="R47" s="268">
        <v>4500</v>
      </c>
      <c r="S47" s="259">
        <f>R47/P47*100-100</f>
        <v>0</v>
      </c>
      <c r="T47" s="83">
        <v>4500</v>
      </c>
      <c r="U47" s="259">
        <f>T47/R47*100-100</f>
        <v>0</v>
      </c>
      <c r="V47" s="83">
        <v>4500</v>
      </c>
      <c r="W47" s="259">
        <f>V47/T47*100-100</f>
        <v>0</v>
      </c>
      <c r="X47" s="85">
        <v>0</v>
      </c>
      <c r="Y47" s="259">
        <f>X47/V47*100-100</f>
        <v>-100</v>
      </c>
      <c r="Z47" s="268"/>
      <c r="AA47" s="259" t="e">
        <f>Z47/X47*100-100</f>
        <v>#DIV/0!</v>
      </c>
      <c r="AB47" s="268"/>
      <c r="AC47" s="259" t="e">
        <f>AB47/Z47*100-100</f>
        <v>#DIV/0!</v>
      </c>
      <c r="AD47" s="268"/>
      <c r="AE47" s="259" t="e">
        <f>AD47/AB47*100-100</f>
        <v>#DIV/0!</v>
      </c>
      <c r="AG47" s="1"/>
    </row>
    <row r="48" spans="1:33" ht="12.75">
      <c r="A48" s="341" t="s">
        <v>144</v>
      </c>
      <c r="B48" s="342"/>
      <c r="C48" s="343" t="s">
        <v>145</v>
      </c>
      <c r="D48" s="344"/>
      <c r="E48" s="345">
        <v>2290.97</v>
      </c>
      <c r="F48" s="346"/>
      <c r="G48" s="346"/>
      <c r="H48" s="345">
        <v>39875.51</v>
      </c>
      <c r="I48" s="347"/>
      <c r="J48" s="345">
        <v>45631.56</v>
      </c>
      <c r="K48" s="347"/>
      <c r="L48" s="345">
        <v>69987</v>
      </c>
      <c r="M48" s="347"/>
      <c r="N48" s="345">
        <v>0</v>
      </c>
      <c r="O48" s="347"/>
      <c r="P48" s="345">
        <v>0</v>
      </c>
      <c r="Q48" s="347"/>
      <c r="R48" s="345">
        <v>0</v>
      </c>
      <c r="S48" s="347"/>
      <c r="T48" s="345">
        <v>0</v>
      </c>
      <c r="U48" s="347"/>
      <c r="V48" s="345">
        <v>0</v>
      </c>
      <c r="W48" s="347"/>
      <c r="X48" s="345">
        <v>0</v>
      </c>
      <c r="Y48" s="347"/>
      <c r="Z48" s="345">
        <v>0</v>
      </c>
      <c r="AA48" s="347"/>
      <c r="AB48" s="345">
        <v>0</v>
      </c>
      <c r="AC48" s="347"/>
      <c r="AD48" s="345">
        <v>0</v>
      </c>
      <c r="AE48" s="347"/>
      <c r="AG48" s="1"/>
    </row>
    <row r="49" spans="1:31" ht="12.75">
      <c r="A49" s="92"/>
      <c r="B49" s="93"/>
      <c r="C49" s="94" t="s">
        <v>91</v>
      </c>
      <c r="D49" s="94"/>
      <c r="E49" s="95">
        <v>0</v>
      </c>
      <c r="F49" s="96"/>
      <c r="G49" s="83">
        <v>0</v>
      </c>
      <c r="H49" s="83">
        <v>0</v>
      </c>
      <c r="I49" s="97"/>
      <c r="J49" s="83">
        <v>3500</v>
      </c>
      <c r="K49" s="98"/>
      <c r="L49" s="85"/>
      <c r="M49" s="101"/>
      <c r="N49" s="83"/>
      <c r="O49" s="101"/>
      <c r="P49" s="268"/>
      <c r="Q49" s="101"/>
      <c r="R49" s="268"/>
      <c r="S49" s="101"/>
      <c r="T49" s="83"/>
      <c r="U49" s="101"/>
      <c r="V49" s="83"/>
      <c r="W49" s="101"/>
      <c r="X49" s="85"/>
      <c r="Y49" s="101"/>
      <c r="Z49" s="268"/>
      <c r="AA49" s="101"/>
      <c r="AB49" s="268"/>
      <c r="AC49" s="101"/>
      <c r="AD49" s="268"/>
      <c r="AE49" s="101"/>
    </row>
    <row r="50" spans="3:33" ht="12.75">
      <c r="C50" s="88" t="s">
        <v>138</v>
      </c>
      <c r="D50" s="89"/>
      <c r="E50" s="80">
        <v>0</v>
      </c>
      <c r="F50" s="81">
        <v>0</v>
      </c>
      <c r="G50" s="81">
        <v>0</v>
      </c>
      <c r="H50" s="83">
        <v>4000</v>
      </c>
      <c r="I50" s="82" t="e">
        <f>H50/G50*100-100</f>
        <v>#DIV/0!</v>
      </c>
      <c r="J50" s="83">
        <v>6622.48</v>
      </c>
      <c r="K50" s="84">
        <f>J50/H50*100-100</f>
        <v>65.56199999999998</v>
      </c>
      <c r="L50" s="85">
        <v>0</v>
      </c>
      <c r="M50" s="259">
        <f>L50/J50*100-100</f>
        <v>-100</v>
      </c>
      <c r="N50" s="83">
        <v>0</v>
      </c>
      <c r="O50" s="259" t="e">
        <f>N50/L50*100-100</f>
        <v>#DIV/0!</v>
      </c>
      <c r="P50" s="268">
        <v>0</v>
      </c>
      <c r="Q50" s="259" t="e">
        <f>P50/N50*100-100</f>
        <v>#DIV/0!</v>
      </c>
      <c r="R50" s="268"/>
      <c r="S50" s="259" t="e">
        <f>R50/P50*100-100</f>
        <v>#DIV/0!</v>
      </c>
      <c r="T50" s="83"/>
      <c r="U50" s="259" t="e">
        <f>T50/R50*100-100</f>
        <v>#DIV/0!</v>
      </c>
      <c r="V50" s="83"/>
      <c r="W50" s="259" t="e">
        <f>V50/T50*100-100</f>
        <v>#DIV/0!</v>
      </c>
      <c r="X50" s="85">
        <v>0</v>
      </c>
      <c r="Y50" s="259" t="e">
        <f>X50/V50*100-100</f>
        <v>#DIV/0!</v>
      </c>
      <c r="Z50" s="268"/>
      <c r="AA50" s="259" t="e">
        <f>Z50/X50*100-100</f>
        <v>#DIV/0!</v>
      </c>
      <c r="AB50" s="268"/>
      <c r="AC50" s="259" t="e">
        <f>AB50/Z50*100-100</f>
        <v>#DIV/0!</v>
      </c>
      <c r="AD50" s="268"/>
      <c r="AE50" s="259" t="e">
        <f>AD50/AB50*100-100</f>
        <v>#DIV/0!</v>
      </c>
      <c r="AG50" s="1"/>
    </row>
    <row r="51" spans="1:33" s="352" customFormat="1" ht="12.75">
      <c r="A51" s="353" t="s">
        <v>35</v>
      </c>
      <c r="B51" s="354"/>
      <c r="C51" s="354"/>
      <c r="D51" s="116"/>
      <c r="E51" s="348">
        <f>E7+E19+E13+E22+E32+E45+E42+E39+E37+E34+E25+E24+E16+E10+E8+E4+E30+E48</f>
        <v>9366545.8</v>
      </c>
      <c r="F51" s="348">
        <f>F7+F19+F13+F22+F32+F45+F42+F39+F37+F34+F25+F24+F16+F10+F8+F4+F30+F48</f>
        <v>9921121.219999999</v>
      </c>
      <c r="G51" s="348">
        <f>G7+G19+G13+G22+G32+G45+G42+G39+G37+G34+G25+G24+G16+G10+G8+G4+G30+G48</f>
        <v>11057968.740000002</v>
      </c>
      <c r="H51" s="348">
        <f>H7+H19+H13+H22+H32+H45+H42+H39+H37+H34+H25+H24+H16+H10+H8+H4+H30+H48</f>
        <v>12127262.95</v>
      </c>
      <c r="I51" s="349">
        <f>H51/G51*100-100</f>
        <v>9.669897203923526</v>
      </c>
      <c r="J51" s="348">
        <f>J7+J19+J13+J22+J32+J45+J42+J39+J37+J34+J25+J24+J16+J10+J8+J4+J30+J48</f>
        <v>12406447.18</v>
      </c>
      <c r="K51" s="350">
        <f>J51/H51*100-100</f>
        <v>2.302120694101049</v>
      </c>
      <c r="L51" s="348">
        <f>L7+L19+L13+L22+L32+L45+L42+L39+L37+L34+L25+L24+L16+L10+L8+L4+L30+L48</f>
        <v>12697692</v>
      </c>
      <c r="M51" s="351">
        <f>L51/J51*100-100</f>
        <v>2.347527989072546</v>
      </c>
      <c r="N51" s="348">
        <f>N7+N19+N13+N22+N32+N45+N42+N39+N37+N34+N25+N24+N16+N10+N8+N4+N30+N48</f>
        <v>14790346.83</v>
      </c>
      <c r="O51" s="351">
        <f>N51/L51*100-100</f>
        <v>16.480592142257038</v>
      </c>
      <c r="P51" s="348">
        <f>P7+P19+P13+P22+P32+P45+P42+P39+P37+P34+P25+P24+P16+P10+P8+P4+P30+P48</f>
        <v>11342732.32495</v>
      </c>
      <c r="Q51" s="351">
        <f>P51/N51*100-100</f>
        <v>-23.30989627678663</v>
      </c>
      <c r="R51" s="348">
        <f>R7+R19+R13+R22+R32+R45+R42+R39+R37+R34+R25+R24+R16+R10+R8+R4+R30+R48</f>
        <v>11389017.077424249</v>
      </c>
      <c r="S51" s="351">
        <f>R51/P51*100-100</f>
        <v>0.40805646424747977</v>
      </c>
      <c r="T51" s="348">
        <f>T7+T19+T13+T22+T32+T45+T42+T39+T37+T34+T25+T24+T16+T10+T8+T4+T30+T48</f>
        <v>11481760.743585613</v>
      </c>
      <c r="U51" s="351">
        <f>T51/R51*100-100</f>
        <v>0.8143254640051794</v>
      </c>
      <c r="V51" s="348">
        <f>V7+V19+V13+V22+V32+V45+V42+V39+V37+V34+V25+V24+V16+V10+V8+V4+V30+V48</f>
        <v>11550490.264739396</v>
      </c>
      <c r="W51" s="351">
        <f>V51/T51*100-100</f>
        <v>0.598597398854352</v>
      </c>
      <c r="X51" s="348">
        <f>X7+X19+X13+X22+X32+X45+X42+X39+X37+X34+X25+X24+X16+X10+X8+X4+X30+X48</f>
        <v>11680777.258710487</v>
      </c>
      <c r="Y51" s="351">
        <f>X51/V51*100-100</f>
        <v>1.127978042359132</v>
      </c>
      <c r="Z51" s="348">
        <f>Z7+Z19+Z13+Z22+Z32+Z45+Z42+Z39+Z37+Z34+Z25+Z24+Z16+Z10+Z8+Z4+Z30+Z48</f>
        <v>11771356.982591145</v>
      </c>
      <c r="AA51" s="351">
        <f>Z51/X51*100-100</f>
        <v>0.7754597307564524</v>
      </c>
      <c r="AB51" s="348">
        <f>AB7+AB19+AB13+AB22+AB32+AB45+AB42+AB39+AB37+AB34+AB25+AB24+AB16+AB10+AB8+AB4+AB30+AB48</f>
        <v>11906156.81233001</v>
      </c>
      <c r="AC51" s="351">
        <f>AB51/Z51*100-100</f>
        <v>1.1451511489985648</v>
      </c>
      <c r="AD51" s="348">
        <f>AD7+AD19+AD13+AD22+AD32+AD45+AD42+AD39+AD37+AD34+AD25+AD24+AD16+AD10+AD8+AD4+AD30+AD48</f>
        <v>12043578.594514957</v>
      </c>
      <c r="AE51" s="351">
        <f>AD51/AB51*100-100</f>
        <v>1.1542077292534287</v>
      </c>
      <c r="AG51" s="10"/>
    </row>
    <row r="52" spans="1:33" ht="12.75">
      <c r="A52" s="104"/>
      <c r="B52" s="280"/>
      <c r="C52" s="280"/>
      <c r="D52" s="280"/>
      <c r="E52" s="281"/>
      <c r="F52" s="281"/>
      <c r="G52" s="281"/>
      <c r="H52" s="281"/>
      <c r="I52" s="280"/>
      <c r="J52" s="281"/>
      <c r="K52" s="283"/>
      <c r="L52" s="294"/>
      <c r="M52" s="280"/>
      <c r="N52" s="264"/>
      <c r="O52" s="280"/>
      <c r="P52" s="281"/>
      <c r="Q52" s="280"/>
      <c r="R52" s="281"/>
      <c r="S52" s="280"/>
      <c r="T52" s="264"/>
      <c r="U52" s="280"/>
      <c r="V52" s="264"/>
      <c r="W52" s="280"/>
      <c r="X52" s="294"/>
      <c r="Y52" s="280"/>
      <c r="Z52" s="281"/>
      <c r="AA52" s="280"/>
      <c r="AB52" s="281"/>
      <c r="AC52" s="280"/>
      <c r="AD52" s="281"/>
      <c r="AE52" s="280"/>
      <c r="AG52" s="1"/>
    </row>
    <row r="53" spans="1:33" ht="12.75">
      <c r="A53" s="284" t="s">
        <v>81</v>
      </c>
      <c r="B53" s="312" t="s">
        <v>80</v>
      </c>
      <c r="C53" s="119" t="s">
        <v>154</v>
      </c>
      <c r="D53" s="320" t="s">
        <v>153</v>
      </c>
      <c r="E53" s="355">
        <v>2006</v>
      </c>
      <c r="F53" s="355">
        <v>2007</v>
      </c>
      <c r="G53" s="356">
        <v>2008</v>
      </c>
      <c r="H53" s="355">
        <v>2009</v>
      </c>
      <c r="I53" s="355"/>
      <c r="J53" s="355">
        <v>2010</v>
      </c>
      <c r="K53" s="357"/>
      <c r="L53" s="358">
        <v>2011</v>
      </c>
      <c r="M53" s="359"/>
      <c r="N53" s="360">
        <v>2012</v>
      </c>
      <c r="O53" s="359"/>
      <c r="P53" s="360">
        <v>2013</v>
      </c>
      <c r="Q53" s="359"/>
      <c r="R53" s="360">
        <v>2014</v>
      </c>
      <c r="S53" s="359"/>
      <c r="T53" s="359">
        <v>2015</v>
      </c>
      <c r="U53" s="359"/>
      <c r="V53" s="360">
        <v>2016</v>
      </c>
      <c r="W53" s="359"/>
      <c r="X53" s="361">
        <v>2017</v>
      </c>
      <c r="Y53" s="359"/>
      <c r="Z53" s="362">
        <v>2018</v>
      </c>
      <c r="AA53" s="359"/>
      <c r="AB53" s="363">
        <v>2019</v>
      </c>
      <c r="AC53" s="359"/>
      <c r="AD53" s="362">
        <v>2020</v>
      </c>
      <c r="AE53" s="359"/>
      <c r="AG53" s="1"/>
    </row>
    <row r="54" spans="1:33" ht="12.75">
      <c r="A54" s="310"/>
      <c r="B54" s="364" t="s">
        <v>42</v>
      </c>
      <c r="C54" s="365" t="s">
        <v>43</v>
      </c>
      <c r="D54" s="366"/>
      <c r="E54" s="324">
        <v>23839.16</v>
      </c>
      <c r="F54" s="324">
        <v>77925.14</v>
      </c>
      <c r="G54" s="324">
        <v>170876.26</v>
      </c>
      <c r="H54" s="325">
        <v>213095.95</v>
      </c>
      <c r="I54" s="326">
        <f aca="true" t="shared" si="8" ref="I54:I63">H54/G54*100-100</f>
        <v>24.707756361240584</v>
      </c>
      <c r="J54" s="325">
        <v>218756.24</v>
      </c>
      <c r="K54" s="327"/>
      <c r="L54" s="328">
        <v>0</v>
      </c>
      <c r="M54" s="330"/>
      <c r="N54" s="325"/>
      <c r="O54" s="330"/>
      <c r="P54" s="329"/>
      <c r="Q54" s="330"/>
      <c r="R54" s="329"/>
      <c r="S54" s="330"/>
      <c r="T54" s="325">
        <v>0</v>
      </c>
      <c r="U54" s="330"/>
      <c r="V54" s="325">
        <v>0</v>
      </c>
      <c r="W54" s="330"/>
      <c r="X54" s="328">
        <v>0</v>
      </c>
      <c r="Y54" s="330"/>
      <c r="Z54" s="329">
        <v>0</v>
      </c>
      <c r="AA54" s="330"/>
      <c r="AB54" s="329">
        <v>0</v>
      </c>
      <c r="AC54" s="330"/>
      <c r="AD54" s="329">
        <v>0</v>
      </c>
      <c r="AE54" s="330"/>
      <c r="AG54" s="1"/>
    </row>
    <row r="55" spans="2:33" ht="12.75">
      <c r="B55" s="313"/>
      <c r="C55" s="88" t="s">
        <v>138</v>
      </c>
      <c r="D55" s="89"/>
      <c r="E55" s="80"/>
      <c r="F55" s="81">
        <v>0</v>
      </c>
      <c r="G55" s="81">
        <v>0</v>
      </c>
      <c r="H55" s="83">
        <v>0</v>
      </c>
      <c r="I55" s="82" t="e">
        <f t="shared" si="8"/>
        <v>#DIV/0!</v>
      </c>
      <c r="J55" s="83">
        <v>1882.24</v>
      </c>
      <c r="K55" s="84" t="e">
        <f aca="true" t="shared" si="9" ref="K55:K61">J55/H55*100-100</f>
        <v>#DIV/0!</v>
      </c>
      <c r="L55" s="85">
        <v>0</v>
      </c>
      <c r="M55" s="259">
        <f aca="true" t="shared" si="10" ref="M55:AE61">L55/J55*100-100</f>
        <v>-100</v>
      </c>
      <c r="N55" s="83">
        <v>0</v>
      </c>
      <c r="O55" s="259" t="e">
        <f t="shared" si="10"/>
        <v>#DIV/0!</v>
      </c>
      <c r="P55" s="268">
        <v>0</v>
      </c>
      <c r="Q55" s="259" t="e">
        <f t="shared" si="10"/>
        <v>#DIV/0!</v>
      </c>
      <c r="R55" s="268"/>
      <c r="S55" s="259" t="e">
        <f t="shared" si="10"/>
        <v>#DIV/0!</v>
      </c>
      <c r="T55" s="83"/>
      <c r="U55" s="259" t="e">
        <f t="shared" si="10"/>
        <v>#DIV/0!</v>
      </c>
      <c r="V55" s="83"/>
      <c r="W55" s="259" t="e">
        <f t="shared" si="10"/>
        <v>#DIV/0!</v>
      </c>
      <c r="X55" s="85">
        <v>0</v>
      </c>
      <c r="Y55" s="259" t="e">
        <f t="shared" si="10"/>
        <v>#DIV/0!</v>
      </c>
      <c r="Z55" s="268"/>
      <c r="AA55" s="259" t="e">
        <f t="shared" si="10"/>
        <v>#DIV/0!</v>
      </c>
      <c r="AB55" s="268"/>
      <c r="AC55" s="259" t="e">
        <f t="shared" si="10"/>
        <v>#DIV/0!</v>
      </c>
      <c r="AD55" s="268"/>
      <c r="AE55" s="259" t="e">
        <f t="shared" si="10"/>
        <v>#DIV/0!</v>
      </c>
      <c r="AG55" s="1"/>
    </row>
    <row r="56" spans="1:33" ht="12.75">
      <c r="A56" s="310"/>
      <c r="B56" s="367">
        <v>750</v>
      </c>
      <c r="C56" s="368" t="s">
        <v>19</v>
      </c>
      <c r="D56" s="369"/>
      <c r="E56" s="370">
        <v>48500</v>
      </c>
      <c r="F56" s="370">
        <v>50500</v>
      </c>
      <c r="G56" s="370">
        <v>51400</v>
      </c>
      <c r="H56" s="371">
        <v>52400</v>
      </c>
      <c r="I56" s="372">
        <f t="shared" si="8"/>
        <v>1.9455252918287869</v>
      </c>
      <c r="J56" s="371">
        <v>67904.26</v>
      </c>
      <c r="K56" s="373">
        <f t="shared" si="9"/>
        <v>29.588282442748067</v>
      </c>
      <c r="L56" s="374">
        <v>52400</v>
      </c>
      <c r="M56" s="375">
        <f t="shared" si="10"/>
        <v>-22.832529210980283</v>
      </c>
      <c r="N56" s="376">
        <f>L56*101.5%</f>
        <v>53185.99999999999</v>
      </c>
      <c r="O56" s="375">
        <f t="shared" si="10"/>
        <v>1.4999999999999858</v>
      </c>
      <c r="P56" s="376">
        <f>N56*101.5%</f>
        <v>53983.789999999986</v>
      </c>
      <c r="Q56" s="375">
        <f t="shared" si="10"/>
        <v>1.4999999999999858</v>
      </c>
      <c r="R56" s="376">
        <f>P56*101.5%</f>
        <v>54793.546849999984</v>
      </c>
      <c r="S56" s="375">
        <f t="shared" si="10"/>
        <v>1.4999999999999858</v>
      </c>
      <c r="T56" s="325">
        <f>R56*101.5%</f>
        <v>55615.45005274998</v>
      </c>
      <c r="U56" s="375">
        <f t="shared" si="10"/>
        <v>1.4999999999999858</v>
      </c>
      <c r="V56" s="325">
        <f>T56*101.5%</f>
        <v>56449.68180354122</v>
      </c>
      <c r="W56" s="375">
        <f t="shared" si="10"/>
        <v>1.4999999999999858</v>
      </c>
      <c r="X56" s="328">
        <f>V56*101.5%</f>
        <v>57296.427030594336</v>
      </c>
      <c r="Y56" s="375">
        <f t="shared" si="10"/>
        <v>1.4999999999999858</v>
      </c>
      <c r="Z56" s="329">
        <f>X56*101.5%</f>
        <v>58155.87343605325</v>
      </c>
      <c r="AA56" s="375">
        <f t="shared" si="10"/>
        <v>1.4999999999999858</v>
      </c>
      <c r="AB56" s="329">
        <f>Z56*101.5%</f>
        <v>59028.21153759404</v>
      </c>
      <c r="AC56" s="375">
        <f t="shared" si="10"/>
        <v>1.4999999999999858</v>
      </c>
      <c r="AD56" s="329">
        <f>AB56*101.5%</f>
        <v>59913.63471065795</v>
      </c>
      <c r="AE56" s="375">
        <f t="shared" si="10"/>
        <v>1.4999999999999858</v>
      </c>
      <c r="AG56" s="1"/>
    </row>
    <row r="57" spans="2:33" ht="12.75">
      <c r="B57" s="313"/>
      <c r="C57" s="88" t="s">
        <v>138</v>
      </c>
      <c r="D57" s="89"/>
      <c r="E57" s="80">
        <v>47736</v>
      </c>
      <c r="F57" s="81">
        <v>49696</v>
      </c>
      <c r="G57" s="81">
        <v>50579</v>
      </c>
      <c r="H57" s="83">
        <v>51311</v>
      </c>
      <c r="I57" s="82">
        <f t="shared" si="8"/>
        <v>1.4472409498013121</v>
      </c>
      <c r="J57" s="83">
        <v>53559.42</v>
      </c>
      <c r="K57" s="84">
        <f t="shared" si="9"/>
        <v>4.3819453918263065</v>
      </c>
      <c r="L57" s="85">
        <v>52400</v>
      </c>
      <c r="M57" s="259">
        <f t="shared" si="10"/>
        <v>-2.164735913869123</v>
      </c>
      <c r="N57" s="83">
        <v>53186</v>
      </c>
      <c r="O57" s="259">
        <f t="shared" si="10"/>
        <v>1.4999999999999858</v>
      </c>
      <c r="P57" s="268">
        <v>53983.79</v>
      </c>
      <c r="Q57" s="259">
        <f t="shared" si="10"/>
        <v>1.5000000000000142</v>
      </c>
      <c r="R57" s="268">
        <v>54793.55</v>
      </c>
      <c r="S57" s="259">
        <f t="shared" si="10"/>
        <v>1.5000058350849343</v>
      </c>
      <c r="T57" s="83">
        <v>55615.45</v>
      </c>
      <c r="U57" s="259">
        <f t="shared" si="10"/>
        <v>1.4999940686449378</v>
      </c>
      <c r="V57" s="83">
        <v>56449.68</v>
      </c>
      <c r="W57" s="259">
        <f t="shared" si="10"/>
        <v>1.4999968533923749</v>
      </c>
      <c r="X57" s="85">
        <v>0</v>
      </c>
      <c r="Y57" s="259">
        <f t="shared" si="10"/>
        <v>-100</v>
      </c>
      <c r="Z57" s="268"/>
      <c r="AA57" s="259" t="e">
        <f t="shared" si="10"/>
        <v>#DIV/0!</v>
      </c>
      <c r="AB57" s="268"/>
      <c r="AC57" s="259" t="e">
        <f t="shared" si="10"/>
        <v>#DIV/0!</v>
      </c>
      <c r="AD57" s="268"/>
      <c r="AE57" s="259" t="e">
        <f t="shared" si="10"/>
        <v>#DIV/0!</v>
      </c>
      <c r="AG57" s="1"/>
    </row>
    <row r="58" spans="1:33" ht="12.75">
      <c r="A58" s="308"/>
      <c r="B58" s="367">
        <v>852</v>
      </c>
      <c r="C58" s="377" t="s">
        <v>69</v>
      </c>
      <c r="D58" s="378"/>
      <c r="E58" s="324">
        <v>1978258.19</v>
      </c>
      <c r="F58" s="324">
        <v>1806973.08</v>
      </c>
      <c r="G58" s="324">
        <v>2053980.05</v>
      </c>
      <c r="H58" s="325">
        <v>1668131.38</v>
      </c>
      <c r="I58" s="326">
        <f t="shared" si="8"/>
        <v>-18.78541468793722</v>
      </c>
      <c r="J58" s="325">
        <v>2505231.39</v>
      </c>
      <c r="K58" s="327">
        <f t="shared" si="9"/>
        <v>50.1818993417653</v>
      </c>
      <c r="L58" s="379">
        <v>1705067</v>
      </c>
      <c r="M58" s="375">
        <f t="shared" si="10"/>
        <v>-31.939739905622062</v>
      </c>
      <c r="N58" s="376">
        <f>L58*101.5%</f>
        <v>1730643.005</v>
      </c>
      <c r="O58" s="375">
        <f t="shared" si="10"/>
        <v>1.4999999999999858</v>
      </c>
      <c r="P58" s="380">
        <f>N58*101.5%</f>
        <v>1756602.6500749998</v>
      </c>
      <c r="Q58" s="375">
        <f t="shared" si="10"/>
        <v>1.4999999999999858</v>
      </c>
      <c r="R58" s="380">
        <f>P58*101.5%</f>
        <v>1782951.6898261246</v>
      </c>
      <c r="S58" s="375">
        <f t="shared" si="10"/>
        <v>1.4999999999999858</v>
      </c>
      <c r="T58" s="325">
        <f>R58*101.5%</f>
        <v>1809695.9651735162</v>
      </c>
      <c r="U58" s="375">
        <f t="shared" si="10"/>
        <v>1.4999999999999858</v>
      </c>
      <c r="V58" s="325">
        <f>T58*101.5%</f>
        <v>1836841.4046511187</v>
      </c>
      <c r="W58" s="375">
        <f t="shared" si="10"/>
        <v>1.4999999999999858</v>
      </c>
      <c r="X58" s="328">
        <f>V58*101.5%</f>
        <v>1864394.0257208853</v>
      </c>
      <c r="Y58" s="375">
        <f t="shared" si="10"/>
        <v>1.4999999999999858</v>
      </c>
      <c r="Z58" s="329">
        <f>X58*101.5%</f>
        <v>1892359.9361066984</v>
      </c>
      <c r="AA58" s="375">
        <f t="shared" si="10"/>
        <v>1.4999999999999858</v>
      </c>
      <c r="AB58" s="329">
        <f>Z58*101.5%</f>
        <v>1920745.3351482986</v>
      </c>
      <c r="AC58" s="375">
        <f t="shared" si="10"/>
        <v>1.4999999999999858</v>
      </c>
      <c r="AD58" s="329">
        <f>AB58*101.5%</f>
        <v>1949556.515175523</v>
      </c>
      <c r="AE58" s="375">
        <f t="shared" si="10"/>
        <v>1.4999999999999858</v>
      </c>
      <c r="AG58" s="1"/>
    </row>
    <row r="59" spans="2:33" ht="12.75">
      <c r="B59" s="313"/>
      <c r="C59" s="88" t="s">
        <v>138</v>
      </c>
      <c r="D59" s="89"/>
      <c r="E59" s="80">
        <v>21142.5</v>
      </c>
      <c r="F59" s="81">
        <v>45253.97</v>
      </c>
      <c r="G59" s="81">
        <v>50780.36</v>
      </c>
      <c r="H59" s="83">
        <v>42531.25</v>
      </c>
      <c r="I59" s="82">
        <f t="shared" si="8"/>
        <v>-16.24468593763416</v>
      </c>
      <c r="J59" s="83">
        <v>46513.77</v>
      </c>
      <c r="K59" s="84">
        <f t="shared" si="9"/>
        <v>9.363750183688452</v>
      </c>
      <c r="L59" s="85">
        <v>74753</v>
      </c>
      <c r="M59" s="259">
        <f t="shared" si="10"/>
        <v>60.71154842963708</v>
      </c>
      <c r="N59" s="83">
        <v>74753</v>
      </c>
      <c r="O59" s="259">
        <f t="shared" si="10"/>
        <v>0</v>
      </c>
      <c r="P59" s="268">
        <v>74753</v>
      </c>
      <c r="Q59" s="259">
        <f t="shared" si="10"/>
        <v>0</v>
      </c>
      <c r="R59" s="268">
        <v>74753</v>
      </c>
      <c r="S59" s="259">
        <f t="shared" si="10"/>
        <v>0</v>
      </c>
      <c r="T59" s="83">
        <v>74753</v>
      </c>
      <c r="U59" s="259">
        <f t="shared" si="10"/>
        <v>0</v>
      </c>
      <c r="V59" s="83">
        <v>74753</v>
      </c>
      <c r="W59" s="259">
        <f t="shared" si="10"/>
        <v>0</v>
      </c>
      <c r="X59" s="85">
        <v>0</v>
      </c>
      <c r="Y59" s="259">
        <f t="shared" si="10"/>
        <v>-100</v>
      </c>
      <c r="Z59" s="268"/>
      <c r="AA59" s="259" t="e">
        <f t="shared" si="10"/>
        <v>#DIV/0!</v>
      </c>
      <c r="AB59" s="268"/>
      <c r="AC59" s="259" t="e">
        <f t="shared" si="10"/>
        <v>#DIV/0!</v>
      </c>
      <c r="AD59" s="268"/>
      <c r="AE59" s="259" t="e">
        <f t="shared" si="10"/>
        <v>#DIV/0!</v>
      </c>
      <c r="AG59" s="1"/>
    </row>
    <row r="60" spans="1:33" ht="12.75">
      <c r="A60" s="308"/>
      <c r="B60" s="367">
        <v>751</v>
      </c>
      <c r="C60" s="377" t="s">
        <v>86</v>
      </c>
      <c r="D60" s="378"/>
      <c r="E60" s="324">
        <v>14721.85</v>
      </c>
      <c r="F60" s="324">
        <v>9545.36</v>
      </c>
      <c r="G60" s="324">
        <v>799.94</v>
      </c>
      <c r="H60" s="325">
        <v>10157.24</v>
      </c>
      <c r="I60" s="327">
        <f t="shared" si="8"/>
        <v>1169.750231267345</v>
      </c>
      <c r="J60" s="325">
        <v>29496.27</v>
      </c>
      <c r="K60" s="327">
        <f t="shared" si="9"/>
        <v>190.3965053498785</v>
      </c>
      <c r="L60" s="328">
        <v>920</v>
      </c>
      <c r="M60" s="330">
        <f t="shared" si="10"/>
        <v>-96.8809615588683</v>
      </c>
      <c r="N60" s="325">
        <f>L60*101.5%</f>
        <v>933.8</v>
      </c>
      <c r="O60" s="330">
        <f t="shared" si="10"/>
        <v>1.4999999999999858</v>
      </c>
      <c r="P60" s="329">
        <f>N60*101.5%</f>
        <v>947.8069999999999</v>
      </c>
      <c r="Q60" s="330">
        <f t="shared" si="10"/>
        <v>1.4999999999999858</v>
      </c>
      <c r="R60" s="329">
        <f>P60*101.5%</f>
        <v>962.0241049999998</v>
      </c>
      <c r="S60" s="330">
        <f t="shared" si="10"/>
        <v>1.4999999999999858</v>
      </c>
      <c r="T60" s="325">
        <f>R60*101.5%</f>
        <v>976.4544665749997</v>
      </c>
      <c r="U60" s="330">
        <f t="shared" si="10"/>
        <v>1.4999999999999858</v>
      </c>
      <c r="V60" s="325">
        <f>T60*101.5%</f>
        <v>991.1012835736246</v>
      </c>
      <c r="W60" s="330">
        <f t="shared" si="10"/>
        <v>1.4999999999999858</v>
      </c>
      <c r="X60" s="328">
        <f>V60*101.5%</f>
        <v>1005.9678028272289</v>
      </c>
      <c r="Y60" s="330">
        <f t="shared" si="10"/>
        <v>1.4999999999999858</v>
      </c>
      <c r="Z60" s="329">
        <f>X60*101.5%</f>
        <v>1021.0573198696372</v>
      </c>
      <c r="AA60" s="330">
        <f t="shared" si="10"/>
        <v>1.4999999999999858</v>
      </c>
      <c r="AB60" s="329">
        <f>Z60*101.5%</f>
        <v>1036.3731796676816</v>
      </c>
      <c r="AC60" s="330">
        <f t="shared" si="10"/>
        <v>1.4999999999999858</v>
      </c>
      <c r="AD60" s="329">
        <f>AB60*101.5%</f>
        <v>1051.9187773626968</v>
      </c>
      <c r="AE60" s="330">
        <f t="shared" si="10"/>
        <v>1.4999999999999858</v>
      </c>
      <c r="AG60" s="1"/>
    </row>
    <row r="61" spans="2:33" ht="12.75">
      <c r="B61" s="313"/>
      <c r="C61" s="88" t="s">
        <v>138</v>
      </c>
      <c r="D61" s="89"/>
      <c r="E61" s="80">
        <v>4249.64</v>
      </c>
      <c r="F61" s="81">
        <v>3608.19</v>
      </c>
      <c r="G61" s="81">
        <v>799.94</v>
      </c>
      <c r="H61" s="83">
        <v>3247.9</v>
      </c>
      <c r="I61" s="82">
        <f t="shared" si="8"/>
        <v>306.01795134635097</v>
      </c>
      <c r="J61" s="83">
        <v>7584.35</v>
      </c>
      <c r="K61" s="84">
        <f t="shared" si="9"/>
        <v>133.51550232457896</v>
      </c>
      <c r="L61" s="85">
        <v>920</v>
      </c>
      <c r="M61" s="259">
        <f t="shared" si="10"/>
        <v>-87.86975812033991</v>
      </c>
      <c r="N61" s="83">
        <v>933.8</v>
      </c>
      <c r="O61" s="259">
        <f t="shared" si="10"/>
        <v>1.4999999999999858</v>
      </c>
      <c r="P61" s="268">
        <v>941.8</v>
      </c>
      <c r="Q61" s="259">
        <f t="shared" si="10"/>
        <v>0.8567144998929024</v>
      </c>
      <c r="R61" s="268">
        <v>962.02</v>
      </c>
      <c r="S61" s="259">
        <f t="shared" si="10"/>
        <v>2.1469526438734334</v>
      </c>
      <c r="T61" s="83">
        <v>976.45</v>
      </c>
      <c r="U61" s="259">
        <f t="shared" si="10"/>
        <v>1.4999688156171374</v>
      </c>
      <c r="V61" s="83">
        <v>991.1</v>
      </c>
      <c r="W61" s="259">
        <f t="shared" si="10"/>
        <v>1.5003328383429704</v>
      </c>
      <c r="X61" s="85">
        <v>0</v>
      </c>
      <c r="Y61" s="259">
        <f t="shared" si="10"/>
        <v>-100</v>
      </c>
      <c r="Z61" s="268"/>
      <c r="AA61" s="259" t="e">
        <f t="shared" si="10"/>
        <v>#DIV/0!</v>
      </c>
      <c r="AB61" s="268"/>
      <c r="AC61" s="259" t="e">
        <f t="shared" si="10"/>
        <v>#DIV/0!</v>
      </c>
      <c r="AD61" s="268"/>
      <c r="AE61" s="259" t="e">
        <f t="shared" si="10"/>
        <v>#DIV/0!</v>
      </c>
      <c r="AG61" s="1"/>
    </row>
    <row r="62" spans="1:33" ht="12.75">
      <c r="A62" s="309"/>
      <c r="B62" s="314">
        <v>0</v>
      </c>
      <c r="C62" s="311" t="s">
        <v>146</v>
      </c>
      <c r="D62" s="146"/>
      <c r="E62" s="81">
        <v>0</v>
      </c>
      <c r="F62" s="81">
        <v>0</v>
      </c>
      <c r="G62" s="81">
        <v>4500</v>
      </c>
      <c r="H62" s="83">
        <v>0</v>
      </c>
      <c r="I62" s="82">
        <f t="shared" si="8"/>
        <v>-100</v>
      </c>
      <c r="J62" s="83">
        <v>0</v>
      </c>
      <c r="K62" s="84"/>
      <c r="L62" s="85">
        <v>0</v>
      </c>
      <c r="M62" s="259"/>
      <c r="N62" s="83"/>
      <c r="O62" s="259"/>
      <c r="P62" s="268"/>
      <c r="Q62" s="259"/>
      <c r="R62" s="268"/>
      <c r="S62" s="259"/>
      <c r="T62" s="83">
        <v>0</v>
      </c>
      <c r="U62" s="259"/>
      <c r="V62" s="83">
        <v>0</v>
      </c>
      <c r="W62" s="259"/>
      <c r="X62" s="85">
        <v>0</v>
      </c>
      <c r="Y62" s="259"/>
      <c r="Z62" s="268">
        <v>0</v>
      </c>
      <c r="AA62" s="259"/>
      <c r="AB62" s="268">
        <v>0</v>
      </c>
      <c r="AC62" s="259"/>
      <c r="AD62" s="268">
        <v>0</v>
      </c>
      <c r="AE62" s="259"/>
      <c r="AG62" s="1"/>
    </row>
    <row r="63" spans="1:33" ht="12.75">
      <c r="A63" s="147"/>
      <c r="B63" s="148"/>
      <c r="C63" s="464" t="s">
        <v>155</v>
      </c>
      <c r="D63" s="465"/>
      <c r="E63" s="149">
        <f>E54+E56+E58+E60+E62</f>
        <v>2065319.2</v>
      </c>
      <c r="F63" s="149">
        <f>F54+F56+F58+F60+F62</f>
        <v>1944943.58</v>
      </c>
      <c r="G63" s="149">
        <f>G54+G56+G58+G60+G62</f>
        <v>2281556.25</v>
      </c>
      <c r="H63" s="149">
        <f>H54+H56+H58+H60</f>
        <v>1943784.5699999998</v>
      </c>
      <c r="I63" s="150">
        <f t="shared" si="8"/>
        <v>-14.804442362532157</v>
      </c>
      <c r="J63" s="149">
        <f>J54+J56+J58+J60+J62</f>
        <v>2821388.16</v>
      </c>
      <c r="K63" s="152">
        <f>J63/H63*100-100</f>
        <v>45.14922093449897</v>
      </c>
      <c r="L63" s="149">
        <f>L54+L56+L58+L60+L62</f>
        <v>1758387</v>
      </c>
      <c r="M63" s="259">
        <f>L63/J63*100-100</f>
        <v>-37.676530123384374</v>
      </c>
      <c r="N63" s="149">
        <f>N54+N56+N58+N60+N62</f>
        <v>1784762.805</v>
      </c>
      <c r="O63" s="259">
        <f>N63/L63*100-100</f>
        <v>1.4999999999999858</v>
      </c>
      <c r="P63" s="149">
        <f>P54+P56+P58+P60+P62</f>
        <v>1811534.2470749998</v>
      </c>
      <c r="Q63" s="259">
        <f>P63/N63*100-100</f>
        <v>1.4999999999999858</v>
      </c>
      <c r="R63" s="149">
        <f>R54+R56+R58+R60+R62</f>
        <v>1838707.2607811247</v>
      </c>
      <c r="S63" s="259">
        <f>R63/P63*100-100</f>
        <v>1.4999999999999858</v>
      </c>
      <c r="T63" s="149">
        <f>T54+T56+T58+T60+T62</f>
        <v>1866287.8696928413</v>
      </c>
      <c r="U63" s="259">
        <f>T63/R63*100-100</f>
        <v>1.4999999999999858</v>
      </c>
      <c r="V63" s="149">
        <f>V54+V56+V58+V60+V62</f>
        <v>1894282.1877382335</v>
      </c>
      <c r="W63" s="259">
        <f>V63/T63*100-100</f>
        <v>1.4999999999999716</v>
      </c>
      <c r="X63" s="149">
        <f>X54+X56+X58+X60+X62</f>
        <v>1922696.4205543068</v>
      </c>
      <c r="Y63" s="259">
        <f>X63/V63*100-100</f>
        <v>1.4999999999999858</v>
      </c>
      <c r="Z63" s="149">
        <f>Z54+Z56+Z58+Z60+Z62</f>
        <v>1951536.8668626214</v>
      </c>
      <c r="AA63" s="259">
        <f>Z63/X63*100-100</f>
        <v>1.4999999999999858</v>
      </c>
      <c r="AB63" s="149">
        <f>AB54+AB56+AB58+AB60+AB62</f>
        <v>1980809.9198655603</v>
      </c>
      <c r="AC63" s="259">
        <f>AB63/Z63*100-100</f>
        <v>1.4999999999999716</v>
      </c>
      <c r="AD63" s="149">
        <f>AD54+AD56+AD58+AD60+AD62</f>
        <v>2010522.0686635436</v>
      </c>
      <c r="AE63" s="259">
        <f>AD63/AB63*100-100</f>
        <v>1.4999999999999858</v>
      </c>
      <c r="AG63" s="1"/>
    </row>
    <row r="64" spans="1:33" ht="12.75">
      <c r="A64" s="154"/>
      <c r="B64" s="155"/>
      <c r="C64" s="155"/>
      <c r="D64" s="155"/>
      <c r="E64" s="156"/>
      <c r="F64" s="156"/>
      <c r="G64" s="156"/>
      <c r="H64" s="158"/>
      <c r="I64" s="159"/>
      <c r="J64" s="158"/>
      <c r="K64" s="160"/>
      <c r="L64" s="77"/>
      <c r="M64" s="75"/>
      <c r="N64" s="72"/>
      <c r="O64" s="75"/>
      <c r="P64" s="72"/>
      <c r="Q64" s="75"/>
      <c r="R64" s="72"/>
      <c r="S64" s="75"/>
      <c r="T64" s="265"/>
      <c r="U64" s="75"/>
      <c r="V64" s="72"/>
      <c r="W64" s="75"/>
      <c r="X64" s="77"/>
      <c r="Y64" s="75"/>
      <c r="Z64" s="72"/>
      <c r="AA64" s="75"/>
      <c r="AB64" s="72"/>
      <c r="AC64" s="75"/>
      <c r="AD64" s="72"/>
      <c r="AE64" s="75"/>
      <c r="AG64" s="1"/>
    </row>
    <row r="65" ht="12.75" customHeight="1"/>
    <row r="66" spans="1:31" ht="12.75">
      <c r="A66" s="284" t="s">
        <v>81</v>
      </c>
      <c r="B66" s="312" t="s">
        <v>80</v>
      </c>
      <c r="C66" s="119" t="s">
        <v>154</v>
      </c>
      <c r="D66" s="320" t="s">
        <v>157</v>
      </c>
      <c r="E66" s="355">
        <v>2006</v>
      </c>
      <c r="F66" s="355">
        <v>2007</v>
      </c>
      <c r="G66" s="356">
        <v>2008</v>
      </c>
      <c r="H66" s="355">
        <v>2009</v>
      </c>
      <c r="I66" s="355"/>
      <c r="J66" s="355">
        <v>2010</v>
      </c>
      <c r="K66" s="357"/>
      <c r="L66" s="358">
        <v>2011</v>
      </c>
      <c r="M66" s="359"/>
      <c r="N66" s="360">
        <v>2012</v>
      </c>
      <c r="O66" s="359"/>
      <c r="P66" s="360">
        <v>2013</v>
      </c>
      <c r="Q66" s="359"/>
      <c r="R66" s="360">
        <v>2014</v>
      </c>
      <c r="S66" s="359"/>
      <c r="T66" s="359">
        <v>2015</v>
      </c>
      <c r="U66" s="359"/>
      <c r="V66" s="360">
        <v>2016</v>
      </c>
      <c r="W66" s="359"/>
      <c r="X66" s="361">
        <v>2017</v>
      </c>
      <c r="Y66" s="359"/>
      <c r="Z66" s="362">
        <v>2018</v>
      </c>
      <c r="AA66" s="359"/>
      <c r="AB66" s="363">
        <v>2019</v>
      </c>
      <c r="AC66" s="359"/>
      <c r="AD66" s="362">
        <v>2020</v>
      </c>
      <c r="AE66" s="359"/>
    </row>
    <row r="67" spans="1:31" ht="12.75">
      <c r="A67" s="161"/>
      <c r="B67" s="459" t="s">
        <v>89</v>
      </c>
      <c r="C67" s="460"/>
      <c r="D67" s="461"/>
      <c r="E67" s="165">
        <f>E63+E51</f>
        <v>11431865</v>
      </c>
      <c r="F67" s="165">
        <f>F63+F51</f>
        <v>11866064.799999999</v>
      </c>
      <c r="G67" s="165">
        <f>G63+G51</f>
        <v>13339524.990000002</v>
      </c>
      <c r="H67" s="165">
        <f>H63+H51</f>
        <v>14071047.52</v>
      </c>
      <c r="I67" s="166">
        <f>H67/G67*100-100</f>
        <v>5.483872405864403</v>
      </c>
      <c r="J67" s="165">
        <f>J63+J51</f>
        <v>15227835.34</v>
      </c>
      <c r="K67" s="167">
        <f>J67/H67*100-100</f>
        <v>8.221049771566683</v>
      </c>
      <c r="L67" s="165">
        <f>L63+L51</f>
        <v>14456079</v>
      </c>
      <c r="M67" s="82">
        <f>L67/J67*100-100</f>
        <v>-5.068063337753429</v>
      </c>
      <c r="N67" s="165">
        <f>N63+N51</f>
        <v>16575109.635</v>
      </c>
      <c r="O67" s="82">
        <f>N67/L67*100-100</f>
        <v>14.658405194105526</v>
      </c>
      <c r="P67" s="165">
        <f>P63+P51</f>
        <v>13154266.572025001</v>
      </c>
      <c r="Q67" s="82">
        <f>P67/N67*100-100</f>
        <v>-20.638434003184784</v>
      </c>
      <c r="R67" s="275">
        <f>R63+R51</f>
        <v>13227724.338205373</v>
      </c>
      <c r="S67" s="82">
        <f>R67/P67*100-100</f>
        <v>0.5584330055815769</v>
      </c>
      <c r="T67" s="266">
        <f>T63+T51</f>
        <v>13348048.613278454</v>
      </c>
      <c r="U67" s="82">
        <f>T67/R67*100-100</f>
        <v>0.9096370017747546</v>
      </c>
      <c r="V67" s="165">
        <f>V63+V51</f>
        <v>13444772.45247763</v>
      </c>
      <c r="W67" s="82">
        <f>V67/T67*100-100</f>
        <v>0.7246290600332088</v>
      </c>
      <c r="X67" s="295">
        <f>X63+X51</f>
        <v>13603473.679264793</v>
      </c>
      <c r="Y67" s="82">
        <f>X67/V67*100-100</f>
        <v>1.180393549597909</v>
      </c>
      <c r="Z67" s="275">
        <f>Z63+Z51</f>
        <v>13722893.849453766</v>
      </c>
      <c r="AA67" s="82">
        <f>Z67/X67*100-100</f>
        <v>0.87786526445079</v>
      </c>
      <c r="AB67" s="275">
        <f>AB63+AB51</f>
        <v>13886966.73219557</v>
      </c>
      <c r="AC67" s="82">
        <f>AB67/Z67*100-100</f>
        <v>1.195614310959158</v>
      </c>
      <c r="AD67" s="275">
        <f>AD63+AD51</f>
        <v>14054100.6631785</v>
      </c>
      <c r="AE67" s="82">
        <f>AD67/AB67*100-100</f>
        <v>1.2035308660706079</v>
      </c>
    </row>
    <row r="68" spans="1:31" ht="12.75">
      <c r="A68" s="168" t="s">
        <v>13</v>
      </c>
      <c r="B68" s="169" t="s">
        <v>36</v>
      </c>
      <c r="C68" s="170" t="s">
        <v>37</v>
      </c>
      <c r="D68" s="171"/>
      <c r="E68" s="80">
        <f>E67-E69</f>
        <v>9612782.36</v>
      </c>
      <c r="F68" s="80">
        <f>F67-F69</f>
        <v>10334698.6</v>
      </c>
      <c r="G68" s="80">
        <f>G67-G69</f>
        <v>11385006.470000003</v>
      </c>
      <c r="H68" s="80">
        <f>H67-H69</f>
        <v>11846310.32</v>
      </c>
      <c r="I68" s="82">
        <f>H68/G68*100-100</f>
        <v>4.051854087352112</v>
      </c>
      <c r="J68" s="80">
        <f>J67-J69</f>
        <v>13101268.92</v>
      </c>
      <c r="K68" s="84">
        <f>J68/H68*100-100</f>
        <v>10.593666433684973</v>
      </c>
      <c r="L68" s="80">
        <f>L67-L69</f>
        <v>12888387</v>
      </c>
      <c r="M68" s="82">
        <f>L68/J68*100-100</f>
        <v>-1.6248954303580518</v>
      </c>
      <c r="N68" s="80">
        <f>N67-N69</f>
        <v>13075109.635</v>
      </c>
      <c r="O68" s="82">
        <f>N68/L68*100-100</f>
        <v>1.4487665136063868</v>
      </c>
      <c r="P68" s="80">
        <f>P67-P69</f>
        <v>13154266.572025001</v>
      </c>
      <c r="Q68" s="82">
        <f>P68/N68*100-100</f>
        <v>0.6054017077846225</v>
      </c>
      <c r="R68" s="270">
        <f>R67-R69</f>
        <v>13227724.338205373</v>
      </c>
      <c r="S68" s="82">
        <f>R68/P68*100-100</f>
        <v>0.5584330055815769</v>
      </c>
      <c r="T68" s="80">
        <f>T67-T69</f>
        <v>13348048.613278454</v>
      </c>
      <c r="U68" s="82">
        <f>T68/R68*100-100</f>
        <v>0.9096370017747546</v>
      </c>
      <c r="V68" s="80">
        <f>V67-V69</f>
        <v>13444772.45247763</v>
      </c>
      <c r="W68" s="82">
        <f>V68/T68*100-100</f>
        <v>0.7246290600332088</v>
      </c>
      <c r="X68" s="293">
        <f>X67-X69</f>
        <v>13603473.679264793</v>
      </c>
      <c r="Y68" s="82">
        <f>X68/V68*100-100</f>
        <v>1.180393549597909</v>
      </c>
      <c r="Z68" s="270">
        <f>Z67-Z69</f>
        <v>13722893.849453766</v>
      </c>
      <c r="AA68" s="82">
        <f>Z68/X68*100-100</f>
        <v>0.87786526445079</v>
      </c>
      <c r="AB68" s="270">
        <f>AB67-AB69</f>
        <v>13886966.73219557</v>
      </c>
      <c r="AC68" s="82">
        <f>AB68/Z68*100-100</f>
        <v>1.195614310959158</v>
      </c>
      <c r="AD68" s="270">
        <f>AD67-AD69</f>
        <v>14054100.6631785</v>
      </c>
      <c r="AE68" s="82">
        <f>AD68/AB68*100-100</f>
        <v>1.2035308660706079</v>
      </c>
    </row>
    <row r="69" spans="1:31" ht="12.75">
      <c r="A69" s="193" t="s">
        <v>16</v>
      </c>
      <c r="B69" s="105"/>
      <c r="C69" s="194" t="s">
        <v>38</v>
      </c>
      <c r="D69" s="195"/>
      <c r="E69" s="196">
        <f>SUM(E5+E9+E11+E14+E17+E20+E28+E35+E40+E43+E46+E62)</f>
        <v>1819082.64</v>
      </c>
      <c r="F69" s="196">
        <f>SUM(F5+F9+F11+F14+F17+F20+F28+F35+F40+F43+F46+F62)</f>
        <v>1531366.2</v>
      </c>
      <c r="G69" s="196">
        <f>SUM(G5+G9+G11+G14+G17+G20+G28+G35+G40+G43+G46+G62)</f>
        <v>1954518.52</v>
      </c>
      <c r="H69" s="196">
        <f>SUM(H5+H9+H11+H14+H17+H20+H28+H35+H40+H43+H46+H62)</f>
        <v>2224737.1999999997</v>
      </c>
      <c r="I69" s="126">
        <f>H69/G69*100-100</f>
        <v>13.825332286951152</v>
      </c>
      <c r="J69" s="196">
        <f>SUM(J5+J9+J11+J14+J17+J20+J28+J35+J40+J43+J46+J49+J62)</f>
        <v>2126566.42</v>
      </c>
      <c r="K69" s="127">
        <f>J69/H69*100-100</f>
        <v>-4.412691080995984</v>
      </c>
      <c r="L69" s="196">
        <f>SUM(L5+L9+L11+L14+L17+L20+L28+L35+L40+L43+L46+L49+L62)</f>
        <v>1567692</v>
      </c>
      <c r="M69" s="126">
        <f>L69/J69*100-100</f>
        <v>-26.280600255128633</v>
      </c>
      <c r="N69" s="196">
        <f>SUM(N5+N9+N11+N14+N17+N20+N28+N35+N40+N43+N46+N62)</f>
        <v>3500000</v>
      </c>
      <c r="O69" s="126">
        <f>N69/L69*100-100</f>
        <v>123.25813999178413</v>
      </c>
      <c r="P69" s="196">
        <f>SUM(P5+P9+P11+P14+P17+P20+P28+P35+P40+P43+P46+P62)</f>
        <v>0</v>
      </c>
      <c r="Q69" s="126">
        <f>P69/N69*100-100</f>
        <v>-100</v>
      </c>
      <c r="R69" s="196">
        <f>SUM(R5+R9+R11+R14+R17+R20+R28+R35+R40+R43+R46+R62)</f>
        <v>0</v>
      </c>
      <c r="S69" s="126" t="e">
        <f>R69/P69*100-100</f>
        <v>#DIV/0!</v>
      </c>
      <c r="T69" s="196">
        <f>SUM(T5+T9+T11+T14+T17+T20+T28+T35+T40+T43+T46+T62)</f>
        <v>0</v>
      </c>
      <c r="U69" s="126" t="e">
        <f>T69/R69*100-100</f>
        <v>#DIV/0!</v>
      </c>
      <c r="V69" s="196">
        <f>SUM(V5+V9+V11+V14+V17+V20+V28+V35+V40+V43+V46+V62)</f>
        <v>0</v>
      </c>
      <c r="W69" s="126" t="e">
        <f>V69/T69*100-100</f>
        <v>#DIV/0!</v>
      </c>
      <c r="X69" s="196">
        <f>SUM(X5+X9+X11+X14+X17+X20+X28+X35+X40+X43+X46+X62)</f>
        <v>0</v>
      </c>
      <c r="Y69" s="126" t="e">
        <f>X69/V69*100-100</f>
        <v>#DIV/0!</v>
      </c>
      <c r="Z69" s="196">
        <f>SUM(Z5+Z9+Z11+Z14+Z17+Z20+Z28+Z35+Z40+Z43+Z46+Z62)</f>
        <v>0</v>
      </c>
      <c r="AA69" s="126" t="e">
        <f>Z69/X69*100-100</f>
        <v>#DIV/0!</v>
      </c>
      <c r="AB69" s="196">
        <f>SUM(AB5+AB9+AB11+AB14+AB17+AB20+AB28+AB35+AB40+AB43+AB46+AB62)</f>
        <v>0</v>
      </c>
      <c r="AC69" s="126" t="e">
        <f>AB69/Z69*100-100</f>
        <v>#DIV/0!</v>
      </c>
      <c r="AD69" s="196">
        <f>SUM(AD5+AD9+AD11+AD14+AD17+AD20+AD28+AD35+AD40+AD43+AD46+AD62)</f>
        <v>0</v>
      </c>
      <c r="AE69" s="126" t="e">
        <f>AD69/AB69*100-100</f>
        <v>#DIV/0!</v>
      </c>
    </row>
    <row r="70" spans="1:32" ht="12.75">
      <c r="A70" s="285"/>
      <c r="B70" s="205"/>
      <c r="C70" s="315" t="s">
        <v>112</v>
      </c>
      <c r="D70" s="97"/>
      <c r="E70" s="206">
        <f>E6+E12+E15+E18+E21+E23+E29+E31+E33+E36+E38+E41+E44+E47+E50+E55+E57+E59+E61</f>
        <v>4836192.609999999</v>
      </c>
      <c r="F70" s="206">
        <f>F6+F12+F15+F18+F21+F23+F29+F31+F33+F36+F38+F41+F44+F47+F50+F55+F57+F59+F61</f>
        <v>5116193.07</v>
      </c>
      <c r="G70" s="206">
        <f>G6+G12+G15+G18+G21+G23+G29+G31+G33+G36+G38+G41+G44+G47+G50+G55+G57+G59+G61</f>
        <v>5537452.510000001</v>
      </c>
      <c r="H70" s="206">
        <f>H6+H12+H15+H18+H21+H23+H29+H31+H33+H36+H38+H41+H44+H47+H50+H55+H57+H59+H61</f>
        <v>6005007.920000001</v>
      </c>
      <c r="I70" s="82">
        <f>H70/G70*100-100</f>
        <v>8.443510967464718</v>
      </c>
      <c r="J70" s="206">
        <f>J6+J12+J15+J18+J21+J23+J29+J31+J33+J36+J38+J41+J44+J47+J50+J55+J57+J59+J61</f>
        <v>6459124.9399999995</v>
      </c>
      <c r="K70" s="84">
        <f>J70/H70*100-100</f>
        <v>7.562305096843218</v>
      </c>
      <c r="L70" s="206">
        <f>L6+L12+L15+L18+L21+L23+L29+L31+L33+L36+L38+L41+L44+L47+L50+L55+L57+L59+L61</f>
        <v>7006540</v>
      </c>
      <c r="M70" s="82">
        <f>L70/J70*100-100</f>
        <v>8.475065354595856</v>
      </c>
      <c r="N70" s="206">
        <f>N6+N12+N15+N18+N21+N23+N29+N31+N33+N36+N38+N41+N44+N47+N50+N55+N57+N59+N61</f>
        <v>7005339.8</v>
      </c>
      <c r="O70" s="82">
        <f>N70/L70*100-100</f>
        <v>-0.017129710242144824</v>
      </c>
      <c r="P70" s="206">
        <f>P6+P12+P15+P18+P21+P23+P29+P31+P33+P36+P38+P41+P44+P47+P50+P55+P57+P59+P61</f>
        <v>7006145.59</v>
      </c>
      <c r="Q70" s="82">
        <f>P70/N70*100-100</f>
        <v>0.011502511270037985</v>
      </c>
      <c r="R70" s="206">
        <f>R6+R12+R15+R18+R21+R23+R29+R31+R33+R36+R38+R41+R44+R47+R50+R55+R57+R59+R61</f>
        <v>7006975.569999999</v>
      </c>
      <c r="S70" s="82">
        <f>R70/P70*100-100</f>
        <v>0.011846456647774062</v>
      </c>
      <c r="T70" s="206">
        <f>T6+T12+T15+T18+T21+T23+T29+T31+T33+T36+T38+T41+T44+T47+T50+T55+T57+T59+T61</f>
        <v>6997008.9</v>
      </c>
      <c r="U70" s="82">
        <f>T70/R70*100-100</f>
        <v>-0.14223925715783992</v>
      </c>
      <c r="V70" s="206">
        <f>V6+V12+V15+V18+V21+V23+V29+V31+V33+V36+V38+V41+V44+V47+V50+V55+V57+V59+V61</f>
        <v>6997857.779999999</v>
      </c>
      <c r="W70" s="82">
        <f>V70/T70*100-100</f>
        <v>0.012132041164036877</v>
      </c>
      <c r="X70" s="206">
        <f>X6+X12+X15+X18+X21+X23+X29+X31+X33+X36+X38+X41+X44+X47+X50+X55+X57+X59+X61</f>
        <v>0</v>
      </c>
      <c r="Y70" s="82">
        <f>X70/V70*100-100</f>
        <v>-100</v>
      </c>
      <c r="Z70" s="206">
        <f>Z6+Z12+Z15+Z18+Z21+Z23+Z29+Z31+Z33+Z36+Z38+Z41+Z44+Z47+Z50+Z55+Z57+Z59+Z61</f>
        <v>0</v>
      </c>
      <c r="AA70" s="82" t="e">
        <f>Z70/X70*100-100</f>
        <v>#DIV/0!</v>
      </c>
      <c r="AB70" s="206">
        <f>AB6+AB12+AB15+AB18+AB21+AB23+AB29+AB31+AB33+AB36+AB38+AB41+AB44+AB47+AB50+AB55+AB57+AB59+AB61</f>
        <v>0</v>
      </c>
      <c r="AC70" s="82" t="e">
        <f>AB70/Z70*100-100</f>
        <v>#DIV/0!</v>
      </c>
      <c r="AD70" s="206">
        <f>AD6+AD12+AD15+AD18+AD21+AD23+AD29+AD31+AD33+AD36+AD38+AD41+AD44+AD47+AD50+AD55+AD57+AD59+AD61</f>
        <v>0</v>
      </c>
      <c r="AE70" s="82" t="e">
        <f>AD70/AB70*100-100</f>
        <v>#DIV/0!</v>
      </c>
      <c r="AF70" s="1"/>
    </row>
    <row r="71" spans="1:32" ht="13.5" thickBot="1">
      <c r="A71" s="286"/>
      <c r="B71" s="287"/>
      <c r="C71" s="316" t="s">
        <v>110</v>
      </c>
      <c r="D71" s="317"/>
      <c r="E71" s="290">
        <f>E68-E70</f>
        <v>4776589.75</v>
      </c>
      <c r="F71" s="290">
        <f>F68-F70</f>
        <v>5218505.529999999</v>
      </c>
      <c r="G71" s="290">
        <f>G68-G70</f>
        <v>5847553.960000002</v>
      </c>
      <c r="H71" s="290">
        <f>H68-H70</f>
        <v>5841302.399999999</v>
      </c>
      <c r="I71" s="291">
        <f>H71/G71*100-100</f>
        <v>-0.10690897497937613</v>
      </c>
      <c r="J71" s="290">
        <f>J68-J70</f>
        <v>6642143.98</v>
      </c>
      <c r="K71" s="292">
        <f>J71/H71*100-100</f>
        <v>13.709983239354301</v>
      </c>
      <c r="L71" s="299">
        <f>L68-L70</f>
        <v>5881847</v>
      </c>
      <c r="M71" s="291">
        <f>L71/J71*100-100</f>
        <v>-11.446559759759992</v>
      </c>
      <c r="N71" s="290">
        <f>N68-N70</f>
        <v>6069769.835</v>
      </c>
      <c r="O71" s="291">
        <f>N71/L71*100-100</f>
        <v>3.194962993767092</v>
      </c>
      <c r="P71" s="290">
        <f>P68-P70</f>
        <v>6148120.982025001</v>
      </c>
      <c r="Q71" s="291">
        <f>P71/N71*100-100</f>
        <v>1.290842143193089</v>
      </c>
      <c r="R71" s="290">
        <f>R68-R70</f>
        <v>6220748.768205374</v>
      </c>
      <c r="S71" s="291">
        <f>R71/P71*100-100</f>
        <v>1.1813005370699443</v>
      </c>
      <c r="T71" s="290">
        <f>T68-T70</f>
        <v>6351039.713278454</v>
      </c>
      <c r="U71" s="291">
        <f>T71/R71*100-100</f>
        <v>2.09445759550691</v>
      </c>
      <c r="V71" s="290">
        <f>V68-V70</f>
        <v>6446914.672477631</v>
      </c>
      <c r="W71" s="291">
        <f>V71/T71*100-100</f>
        <v>1.5095947046076077</v>
      </c>
      <c r="X71" s="299">
        <f>X68-X70</f>
        <v>13603473.679264793</v>
      </c>
      <c r="Y71" s="291">
        <f>X71/V71*100-100</f>
        <v>111.00750312919536</v>
      </c>
      <c r="Z71" s="290">
        <f>Z68-Z70</f>
        <v>13722893.849453766</v>
      </c>
      <c r="AA71" s="291">
        <f>Z71/X71*100-100</f>
        <v>0.87786526445079</v>
      </c>
      <c r="AB71" s="290">
        <f>AB68-AB70</f>
        <v>13886966.73219557</v>
      </c>
      <c r="AC71" s="291">
        <f>AB71/Z71*100-100</f>
        <v>1.195614310959158</v>
      </c>
      <c r="AD71" s="290">
        <f>AD68-AD70</f>
        <v>14054100.6631785</v>
      </c>
      <c r="AE71" s="291">
        <f>AD71/AB71*100-100</f>
        <v>1.2035308660706079</v>
      </c>
      <c r="AF71" s="1"/>
    </row>
    <row r="72" spans="1:32" ht="12.75">
      <c r="A72" s="5" t="s">
        <v>44</v>
      </c>
      <c r="B72" s="21" t="s">
        <v>82</v>
      </c>
      <c r="C72" s="21"/>
      <c r="D72" s="21"/>
      <c r="E72" s="21"/>
      <c r="F72" s="21"/>
      <c r="G72" s="21"/>
      <c r="H72" s="21"/>
      <c r="I72" s="21"/>
      <c r="J72" s="21"/>
      <c r="K72" s="2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>
      <c r="A73" s="5"/>
      <c r="B73" s="21" t="s">
        <v>65</v>
      </c>
      <c r="C73" s="21"/>
      <c r="D73" s="21"/>
      <c r="E73" s="21"/>
      <c r="F73" s="21"/>
      <c r="G73" s="21"/>
      <c r="H73" s="21"/>
      <c r="I73" s="21"/>
      <c r="J73" s="21"/>
      <c r="K73" s="21"/>
      <c r="L73" s="1"/>
      <c r="M73" s="1"/>
      <c r="N73" s="1"/>
      <c r="O73" s="1"/>
      <c r="P73" s="1"/>
      <c r="Q73" s="8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>
      <c r="A74" s="5"/>
      <c r="B74" s="21" t="s">
        <v>46</v>
      </c>
      <c r="C74" s="21"/>
      <c r="D74" s="21"/>
      <c r="E74" s="21"/>
      <c r="F74" s="21"/>
      <c r="G74" s="21"/>
      <c r="H74" s="21"/>
      <c r="I74" s="21"/>
      <c r="J74" s="21"/>
      <c r="K74" s="21"/>
      <c r="L74" s="8"/>
      <c r="M74" s="8"/>
      <c r="N74" s="8"/>
      <c r="O74" s="8"/>
      <c r="P74" s="8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>
      <c r="A75" s="1"/>
      <c r="B75" s="1"/>
      <c r="C75" s="1"/>
      <c r="D75" s="1"/>
      <c r="E75" s="1"/>
      <c r="F75" s="1"/>
      <c r="G75" s="1"/>
      <c r="H75" s="7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>
      <c r="A76" s="1"/>
      <c r="B76" s="19" t="s">
        <v>45</v>
      </c>
      <c r="C76" s="19"/>
      <c r="D76" s="1"/>
      <c r="E76" s="1"/>
      <c r="F76" s="1"/>
      <c r="G76" s="1"/>
      <c r="H76" s="1"/>
      <c r="I76" s="7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>
      <c r="A77" s="1"/>
      <c r="B77" s="6" t="s">
        <v>73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>
      <c r="A78" s="1"/>
      <c r="B78" s="1" t="s">
        <v>130</v>
      </c>
      <c r="C78" s="1"/>
      <c r="D78" s="1"/>
      <c r="E78" s="1"/>
      <c r="F78" s="1"/>
      <c r="G78" s="1"/>
      <c r="H78" s="7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>
      <c r="A79" s="1"/>
      <c r="B79" s="1" t="s">
        <v>131</v>
      </c>
      <c r="C79" s="1"/>
      <c r="D79" s="1"/>
      <c r="E79" s="1"/>
      <c r="F79" s="1"/>
      <c r="G79" s="1"/>
      <c r="H79" s="7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>
      <c r="A80" s="1"/>
      <c r="B80" s="1"/>
      <c r="C80" s="1"/>
      <c r="D80" s="1"/>
      <c r="E80" s="1"/>
      <c r="F80" s="1"/>
      <c r="G80" s="1"/>
      <c r="H80" s="7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>
      <c r="A81" s="1"/>
      <c r="B81" s="1" t="s">
        <v>132</v>
      </c>
      <c r="C81" s="1"/>
      <c r="D81" s="1"/>
      <c r="E81" s="1"/>
      <c r="F81" s="1"/>
      <c r="G81" s="1"/>
      <c r="H81" s="1"/>
      <c r="I81" s="7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>
      <c r="A82" s="1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>
      <c r="A83" s="1"/>
      <c r="B83" s="6" t="s">
        <v>72</v>
      </c>
      <c r="C83" s="1"/>
      <c r="D83" s="1"/>
      <c r="E83" s="1"/>
      <c r="F83" s="1"/>
      <c r="G83" s="1"/>
      <c r="H83" s="7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>
      <c r="A84" s="1"/>
      <c r="B84" s="256" t="s">
        <v>133</v>
      </c>
      <c r="C84" s="257"/>
      <c r="D84" s="257"/>
      <c r="E84" s="257"/>
      <c r="F84" s="257"/>
      <c r="G84" s="257"/>
      <c r="H84" s="258"/>
      <c r="I84" s="257"/>
      <c r="J84" s="257"/>
      <c r="K84" s="257"/>
      <c r="L84" s="257"/>
      <c r="M84" s="257"/>
      <c r="N84" s="257"/>
      <c r="O84" s="257"/>
      <c r="P84" s="257"/>
      <c r="Q84" s="257"/>
      <c r="R84" s="257"/>
      <c r="S84" s="257"/>
      <c r="T84" s="257"/>
      <c r="U84" s="257"/>
      <c r="V84" s="257"/>
      <c r="W84" s="257"/>
      <c r="X84" s="1"/>
      <c r="Y84" s="1"/>
      <c r="Z84" s="1"/>
      <c r="AA84" s="1"/>
      <c r="AB84" s="1"/>
      <c r="AC84" s="1"/>
      <c r="AD84" s="1"/>
      <c r="AE84" s="1"/>
      <c r="AF84" s="1"/>
    </row>
  </sheetData>
  <mergeCells count="9">
    <mergeCell ref="D1:K1"/>
    <mergeCell ref="N1:P1"/>
    <mergeCell ref="C2:D2"/>
    <mergeCell ref="B3:D3"/>
    <mergeCell ref="C63:D63"/>
    <mergeCell ref="B67:D67"/>
    <mergeCell ref="C4:D4"/>
    <mergeCell ref="C8:D8"/>
    <mergeCell ref="C7:D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headerFooter alignWithMargins="0">
    <oddFooter>&amp;CStrona &amp;P</oddFooter>
  </headerFooter>
  <rowBreaks count="1" manualBreakCount="1">
    <brk id="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88"/>
  <sheetViews>
    <sheetView workbookViewId="0" topLeftCell="T1">
      <selection activeCell="AH25" sqref="AH25"/>
    </sheetView>
  </sheetViews>
  <sheetFormatPr defaultColWidth="9.00390625" defaultRowHeight="12.75"/>
  <cols>
    <col min="1" max="1" width="5.25390625" style="0" customWidth="1"/>
    <col min="2" max="2" width="7.75390625" style="0" customWidth="1"/>
    <col min="4" max="4" width="20.75390625" style="0" customWidth="1"/>
    <col min="5" max="5" width="14.625" style="0" customWidth="1"/>
    <col min="6" max="6" width="14.875" style="0" customWidth="1"/>
    <col min="7" max="7" width="7.125" style="0" customWidth="1"/>
    <col min="8" max="8" width="14.75390625" style="0" customWidth="1"/>
    <col min="10" max="10" width="14.875" style="0" customWidth="1"/>
    <col min="11" max="11" width="7.75390625" style="0" customWidth="1"/>
    <col min="12" max="12" width="13.625" style="0" customWidth="1"/>
    <col min="13" max="13" width="5.375" style="0" customWidth="1"/>
    <col min="14" max="14" width="14.625" style="0" customWidth="1"/>
    <col min="15" max="15" width="4.625" style="0" customWidth="1"/>
    <col min="16" max="16" width="15.00390625" style="0" customWidth="1"/>
    <col min="17" max="17" width="5.25390625" style="0" customWidth="1"/>
    <col min="18" max="18" width="15.125" style="0" customWidth="1"/>
    <col min="19" max="19" width="6.875" style="0" customWidth="1"/>
    <col min="20" max="20" width="16.75390625" style="0" customWidth="1"/>
    <col min="21" max="21" width="4.125" style="0" customWidth="1"/>
    <col min="22" max="22" width="15.625" style="0" customWidth="1"/>
    <col min="23" max="23" width="6.125" style="0" customWidth="1"/>
    <col min="24" max="24" width="14.75390625" style="0" customWidth="1"/>
    <col min="25" max="25" width="6.875" style="0" customWidth="1"/>
    <col min="26" max="26" width="14.875" style="0" customWidth="1"/>
    <col min="27" max="27" width="7.75390625" style="0" customWidth="1"/>
    <col min="28" max="28" width="14.625" style="0" customWidth="1"/>
    <col min="29" max="29" width="7.625" style="0" customWidth="1"/>
    <col min="30" max="30" width="15.625" style="0" customWidth="1"/>
    <col min="31" max="31" width="7.375" style="0" customWidth="1"/>
    <col min="32" max="32" width="14.375" style="0" customWidth="1"/>
    <col min="34" max="34" width="16.25390625" style="0" customWidth="1"/>
  </cols>
  <sheetData>
    <row r="1" spans="1:31" ht="13.5" thickBot="1">
      <c r="A1" s="10"/>
      <c r="B1" s="10"/>
      <c r="C1" s="10"/>
      <c r="D1" s="456" t="s">
        <v>178</v>
      </c>
      <c r="E1" s="456"/>
      <c r="F1" s="456"/>
      <c r="G1" s="456"/>
      <c r="H1" s="456"/>
      <c r="I1" s="456"/>
      <c r="J1" s="456"/>
      <c r="K1" s="456"/>
      <c r="L1" s="10"/>
      <c r="M1" s="19"/>
      <c r="N1" s="456"/>
      <c r="O1" s="456"/>
      <c r="P1" s="456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5" ht="34.5" thickBot="1">
      <c r="A2" s="61" t="s">
        <v>5</v>
      </c>
      <c r="B2" s="62" t="s">
        <v>11</v>
      </c>
      <c r="C2" s="457" t="s">
        <v>39</v>
      </c>
      <c r="D2" s="457"/>
      <c r="E2" s="62" t="s">
        <v>140</v>
      </c>
      <c r="F2" s="304" t="s">
        <v>169</v>
      </c>
      <c r="G2" s="65" t="s">
        <v>40</v>
      </c>
      <c r="H2" s="62">
        <v>2012</v>
      </c>
      <c r="I2" s="65" t="s">
        <v>40</v>
      </c>
      <c r="J2" s="304">
        <v>2013</v>
      </c>
      <c r="K2" s="65" t="s">
        <v>40</v>
      </c>
      <c r="L2" s="69">
        <v>2014</v>
      </c>
      <c r="M2" s="65" t="s">
        <v>40</v>
      </c>
      <c r="N2" s="302">
        <v>2015</v>
      </c>
      <c r="O2" s="65" t="s">
        <v>40</v>
      </c>
      <c r="P2" s="302">
        <v>2016</v>
      </c>
      <c r="Q2" s="65" t="s">
        <v>40</v>
      </c>
      <c r="R2" s="69">
        <v>2017</v>
      </c>
      <c r="S2" s="65" t="s">
        <v>40</v>
      </c>
      <c r="T2" s="69">
        <v>2018</v>
      </c>
      <c r="U2" s="65" t="s">
        <v>40</v>
      </c>
      <c r="V2" s="62">
        <v>2019</v>
      </c>
      <c r="W2" s="65" t="s">
        <v>40</v>
      </c>
      <c r="X2" s="61">
        <v>2020</v>
      </c>
      <c r="Y2" s="65" t="s">
        <v>40</v>
      </c>
      <c r="Z2" s="69">
        <v>2021</v>
      </c>
      <c r="AA2" s="65" t="s">
        <v>40</v>
      </c>
      <c r="AB2" s="302">
        <v>2022</v>
      </c>
      <c r="AC2" s="65" t="s">
        <v>40</v>
      </c>
      <c r="AD2" s="304">
        <v>2023</v>
      </c>
      <c r="AE2" s="65" t="s">
        <v>40</v>
      </c>
      <c r="AF2" s="61">
        <v>2024</v>
      </c>
      <c r="AG2" s="65" t="s">
        <v>40</v>
      </c>
      <c r="AH2" s="61">
        <v>2025</v>
      </c>
      <c r="AI2" s="65" t="s">
        <v>40</v>
      </c>
    </row>
    <row r="3" spans="1:35" ht="12.75">
      <c r="A3" s="71" t="s">
        <v>41</v>
      </c>
      <c r="B3" s="458" t="s">
        <v>12</v>
      </c>
      <c r="C3" s="458"/>
      <c r="D3" s="458"/>
      <c r="E3" s="388"/>
      <c r="F3" s="72"/>
      <c r="G3" s="75"/>
      <c r="H3" s="72"/>
      <c r="I3" s="75"/>
      <c r="J3" s="72"/>
      <c r="K3" s="75"/>
      <c r="L3" s="72"/>
      <c r="M3" s="75"/>
      <c r="N3" s="263"/>
      <c r="O3" s="75"/>
      <c r="P3" s="72"/>
      <c r="Q3" s="278"/>
      <c r="R3" s="72"/>
      <c r="S3" s="278"/>
      <c r="T3" s="72"/>
      <c r="U3" s="75"/>
      <c r="V3" s="72"/>
      <c r="W3" s="75"/>
      <c r="X3" s="72"/>
      <c r="Y3" s="278"/>
      <c r="Z3" s="72"/>
      <c r="AA3" s="278"/>
      <c r="AB3" s="265"/>
      <c r="AC3" s="278"/>
      <c r="AD3" s="72"/>
      <c r="AE3" s="75"/>
      <c r="AF3" s="72"/>
      <c r="AG3" s="75"/>
      <c r="AH3" s="72"/>
      <c r="AI3" s="75"/>
    </row>
    <row r="4" spans="1:35" ht="12.75">
      <c r="A4" s="321" t="s">
        <v>10</v>
      </c>
      <c r="B4" s="322" t="s">
        <v>42</v>
      </c>
      <c r="C4" s="462" t="s">
        <v>43</v>
      </c>
      <c r="D4" s="463"/>
      <c r="E4" s="325">
        <v>76049.53</v>
      </c>
      <c r="F4" s="329">
        <v>184147</v>
      </c>
      <c r="G4" s="326">
        <f aca="true" t="shared" si="0" ref="G4:G13">F4/E4*100-100</f>
        <v>142.14087845118834</v>
      </c>
      <c r="H4" s="325">
        <v>3429520</v>
      </c>
      <c r="I4" s="326">
        <f aca="true" t="shared" si="1" ref="I4:I13">H4/F4*100-100</f>
        <v>1762.3816841979506</v>
      </c>
      <c r="J4" s="325">
        <v>11104</v>
      </c>
      <c r="K4" s="326">
        <f aca="true" t="shared" si="2" ref="K4:K13">J4/H4*100-100</f>
        <v>-99.67622291166111</v>
      </c>
      <c r="L4" s="329">
        <v>11169</v>
      </c>
      <c r="M4" s="326">
        <f aca="true" t="shared" si="3" ref="M4:M13">L4/J4*100-100</f>
        <v>0.5853746397694408</v>
      </c>
      <c r="N4" s="325">
        <v>11337</v>
      </c>
      <c r="O4" s="326">
        <f aca="true" t="shared" si="4" ref="O4:O13">N4/L4*100-100</f>
        <v>1.5041633091592814</v>
      </c>
      <c r="P4" s="325">
        <v>11507</v>
      </c>
      <c r="Q4" s="326">
        <f aca="true" t="shared" si="5" ref="Q4:Q13">P4/N4*100-100</f>
        <v>1.4995148628385095</v>
      </c>
      <c r="R4" s="329">
        <v>11680</v>
      </c>
      <c r="S4" s="326">
        <f aca="true" t="shared" si="6" ref="S4:S13">R4/P4*100-100</f>
        <v>1.50343269314331</v>
      </c>
      <c r="T4" s="329">
        <v>11854</v>
      </c>
      <c r="U4" s="326">
        <f aca="true" t="shared" si="7" ref="U4:U13">T4/R4*100-100</f>
        <v>1.4897260273972535</v>
      </c>
      <c r="V4" s="329">
        <f>T4*101.5%</f>
        <v>12031.81</v>
      </c>
      <c r="W4" s="326">
        <f aca="true" t="shared" si="8" ref="W4:W13">V4/T4*100-100</f>
        <v>1.4999999999999858</v>
      </c>
      <c r="X4" s="329">
        <f>V4*101.5%</f>
        <v>12212.287149999998</v>
      </c>
      <c r="Y4" s="326">
        <f aca="true" t="shared" si="9" ref="Y4:Y13">X4/V4*100-100</f>
        <v>1.4999999999999858</v>
      </c>
      <c r="Z4" s="329">
        <f>X4*101.5%</f>
        <v>12395.471457249998</v>
      </c>
      <c r="AA4" s="326">
        <f aca="true" t="shared" si="10" ref="AA4:AA13">Z4/X4*100-100</f>
        <v>1.4999999999999858</v>
      </c>
      <c r="AB4" s="325">
        <f>Z4*101.5%</f>
        <v>12581.403529108748</v>
      </c>
      <c r="AC4" s="326">
        <f aca="true" t="shared" si="11" ref="AC4:AC13">AB4/Z4*100-100</f>
        <v>1.4999999999999858</v>
      </c>
      <c r="AD4" s="329">
        <f>AB4*101.5%</f>
        <v>12770.124582045377</v>
      </c>
      <c r="AE4" s="326">
        <f aca="true" t="shared" si="12" ref="AE4:AE13">AD4/AB4*100-100</f>
        <v>1.4999999999999858</v>
      </c>
      <c r="AF4" s="329">
        <f>AD4*101.5%</f>
        <v>12961.676450776056</v>
      </c>
      <c r="AG4" s="326">
        <f aca="true" t="shared" si="13" ref="AG4:AG13">AF4/AD4*100-100</f>
        <v>1.4999999999999858</v>
      </c>
      <c r="AH4" s="329">
        <f>AF4*101.5%</f>
        <v>13156.101597537696</v>
      </c>
      <c r="AI4" s="326">
        <f aca="true" t="shared" si="14" ref="AI4:AI13">AH4/AF4*100-100</f>
        <v>1.4999999999999858</v>
      </c>
    </row>
    <row r="5" spans="1:35" ht="12.75">
      <c r="A5" s="86"/>
      <c r="B5" s="87"/>
      <c r="C5" s="88" t="s">
        <v>15</v>
      </c>
      <c r="D5" s="89"/>
      <c r="E5" s="83">
        <v>9450.24</v>
      </c>
      <c r="F5" s="268">
        <v>121692</v>
      </c>
      <c r="G5" s="259">
        <f t="shared" si="0"/>
        <v>1187.7133279154816</v>
      </c>
      <c r="H5" s="83">
        <v>3400000</v>
      </c>
      <c r="I5" s="259">
        <f t="shared" si="1"/>
        <v>2693.938796305427</v>
      </c>
      <c r="J5" s="268">
        <v>0</v>
      </c>
      <c r="K5" s="259">
        <f t="shared" si="2"/>
        <v>-100</v>
      </c>
      <c r="L5" s="268"/>
      <c r="M5" s="259" t="e">
        <f t="shared" si="3"/>
        <v>#DIV/0!</v>
      </c>
      <c r="N5" s="83"/>
      <c r="O5" s="259" t="e">
        <f t="shared" si="4"/>
        <v>#DIV/0!</v>
      </c>
      <c r="P5" s="83"/>
      <c r="Q5" s="82" t="e">
        <f t="shared" si="5"/>
        <v>#DIV/0!</v>
      </c>
      <c r="R5" s="268">
        <v>0</v>
      </c>
      <c r="S5" s="82" t="e">
        <f t="shared" si="6"/>
        <v>#DIV/0!</v>
      </c>
      <c r="T5" s="268"/>
      <c r="U5" s="259" t="e">
        <f t="shared" si="7"/>
        <v>#DIV/0!</v>
      </c>
      <c r="V5" s="268"/>
      <c r="W5" s="259" t="e">
        <f t="shared" si="8"/>
        <v>#DIV/0!</v>
      </c>
      <c r="X5" s="268"/>
      <c r="Y5" s="82" t="e">
        <f t="shared" si="9"/>
        <v>#DIV/0!</v>
      </c>
      <c r="Z5" s="268">
        <v>0</v>
      </c>
      <c r="AA5" s="82" t="e">
        <f t="shared" si="10"/>
        <v>#DIV/0!</v>
      </c>
      <c r="AB5" s="83"/>
      <c r="AC5" s="82" t="e">
        <f t="shared" si="11"/>
        <v>#DIV/0!</v>
      </c>
      <c r="AD5" s="268"/>
      <c r="AE5" s="259" t="e">
        <f t="shared" si="12"/>
        <v>#DIV/0!</v>
      </c>
      <c r="AF5" s="268"/>
      <c r="AG5" s="259" t="e">
        <f t="shared" si="13"/>
        <v>#DIV/0!</v>
      </c>
      <c r="AH5" s="268"/>
      <c r="AI5" s="259" t="e">
        <f t="shared" si="14"/>
        <v>#DIV/0!</v>
      </c>
    </row>
    <row r="6" spans="3:35" ht="12.75">
      <c r="C6" s="88" t="s">
        <v>138</v>
      </c>
      <c r="D6" s="89"/>
      <c r="E6" s="83">
        <v>0</v>
      </c>
      <c r="F6" s="268">
        <v>0</v>
      </c>
      <c r="G6" s="259" t="e">
        <f t="shared" si="0"/>
        <v>#DIV/0!</v>
      </c>
      <c r="H6" s="83">
        <v>0</v>
      </c>
      <c r="I6" s="259" t="e">
        <f t="shared" si="1"/>
        <v>#DIV/0!</v>
      </c>
      <c r="J6" s="268">
        <v>0</v>
      </c>
      <c r="K6" s="259" t="e">
        <f t="shared" si="2"/>
        <v>#DIV/0!</v>
      </c>
      <c r="L6" s="268"/>
      <c r="M6" s="259" t="e">
        <f t="shared" si="3"/>
        <v>#DIV/0!</v>
      </c>
      <c r="N6" s="83"/>
      <c r="O6" s="259" t="e">
        <f t="shared" si="4"/>
        <v>#DIV/0!</v>
      </c>
      <c r="P6" s="83"/>
      <c r="Q6" s="82" t="e">
        <f t="shared" si="5"/>
        <v>#DIV/0!</v>
      </c>
      <c r="R6" s="268">
        <v>0</v>
      </c>
      <c r="S6" s="82" t="e">
        <f t="shared" si="6"/>
        <v>#DIV/0!</v>
      </c>
      <c r="T6" s="268"/>
      <c r="U6" s="259" t="e">
        <f t="shared" si="7"/>
        <v>#DIV/0!</v>
      </c>
      <c r="V6" s="268"/>
      <c r="W6" s="259" t="e">
        <f t="shared" si="8"/>
        <v>#DIV/0!</v>
      </c>
      <c r="X6" s="268"/>
      <c r="Y6" s="82" t="e">
        <f t="shared" si="9"/>
        <v>#DIV/0!</v>
      </c>
      <c r="Z6" s="268">
        <v>0</v>
      </c>
      <c r="AA6" s="82" t="e">
        <f t="shared" si="10"/>
        <v>#DIV/0!</v>
      </c>
      <c r="AB6" s="83"/>
      <c r="AC6" s="82" t="e">
        <f t="shared" si="11"/>
        <v>#DIV/0!</v>
      </c>
      <c r="AD6" s="268"/>
      <c r="AE6" s="259" t="e">
        <f t="shared" si="12"/>
        <v>#DIV/0!</v>
      </c>
      <c r="AF6" s="268"/>
      <c r="AG6" s="259" t="e">
        <f t="shared" si="13"/>
        <v>#DIV/0!</v>
      </c>
      <c r="AH6" s="268"/>
      <c r="AI6" s="259" t="e">
        <f t="shared" si="14"/>
        <v>#DIV/0!</v>
      </c>
    </row>
    <row r="7" spans="1:35" ht="12.75">
      <c r="A7" s="321" t="s">
        <v>2</v>
      </c>
      <c r="B7" s="322" t="s">
        <v>141</v>
      </c>
      <c r="C7" s="462" t="s">
        <v>139</v>
      </c>
      <c r="D7" s="463"/>
      <c r="E7" s="325"/>
      <c r="F7" s="329">
        <v>8000</v>
      </c>
      <c r="G7" s="326" t="e">
        <f t="shared" si="0"/>
        <v>#DIV/0!</v>
      </c>
      <c r="H7" s="325"/>
      <c r="I7" s="326">
        <f t="shared" si="1"/>
        <v>-100</v>
      </c>
      <c r="J7" s="325">
        <v>0</v>
      </c>
      <c r="K7" s="326" t="e">
        <f t="shared" si="2"/>
        <v>#DIV/0!</v>
      </c>
      <c r="L7" s="329">
        <v>0</v>
      </c>
      <c r="M7" s="326" t="e">
        <f t="shared" si="3"/>
        <v>#DIV/0!</v>
      </c>
      <c r="N7" s="325">
        <v>0</v>
      </c>
      <c r="O7" s="326" t="e">
        <f t="shared" si="4"/>
        <v>#DIV/0!</v>
      </c>
      <c r="P7" s="325">
        <v>0</v>
      </c>
      <c r="Q7" s="326" t="e">
        <f t="shared" si="5"/>
        <v>#DIV/0!</v>
      </c>
      <c r="R7" s="329">
        <v>0</v>
      </c>
      <c r="S7" s="326" t="e">
        <f t="shared" si="6"/>
        <v>#DIV/0!</v>
      </c>
      <c r="T7" s="329">
        <v>0</v>
      </c>
      <c r="U7" s="326" t="e">
        <f t="shared" si="7"/>
        <v>#DIV/0!</v>
      </c>
      <c r="V7" s="329">
        <f>T7*101.5%</f>
        <v>0</v>
      </c>
      <c r="W7" s="326" t="e">
        <f t="shared" si="8"/>
        <v>#DIV/0!</v>
      </c>
      <c r="X7" s="329">
        <f>V7*101.5%</f>
        <v>0</v>
      </c>
      <c r="Y7" s="326" t="e">
        <f t="shared" si="9"/>
        <v>#DIV/0!</v>
      </c>
      <c r="Z7" s="329">
        <v>0</v>
      </c>
      <c r="AA7" s="326" t="e">
        <f t="shared" si="10"/>
        <v>#DIV/0!</v>
      </c>
      <c r="AB7" s="325">
        <v>0</v>
      </c>
      <c r="AC7" s="326" t="e">
        <f t="shared" si="11"/>
        <v>#DIV/0!</v>
      </c>
      <c r="AD7" s="329">
        <f>AB7*101.5%</f>
        <v>0</v>
      </c>
      <c r="AE7" s="326" t="e">
        <f t="shared" si="12"/>
        <v>#DIV/0!</v>
      </c>
      <c r="AF7" s="329">
        <f>AD7*101.5%</f>
        <v>0</v>
      </c>
      <c r="AG7" s="326" t="e">
        <f t="shared" si="13"/>
        <v>#DIV/0!</v>
      </c>
      <c r="AH7" s="329">
        <f>AF7*101.5%</f>
        <v>0</v>
      </c>
      <c r="AI7" s="326" t="e">
        <f t="shared" si="14"/>
        <v>#DIV/0!</v>
      </c>
    </row>
    <row r="8" spans="1:35" ht="12.75">
      <c r="A8" s="321" t="s">
        <v>3</v>
      </c>
      <c r="B8" s="322">
        <v>600</v>
      </c>
      <c r="C8" s="462" t="s">
        <v>14</v>
      </c>
      <c r="D8" s="463"/>
      <c r="E8" s="325">
        <v>2039659.97</v>
      </c>
      <c r="F8" s="329">
        <v>516000</v>
      </c>
      <c r="G8" s="330">
        <f t="shared" si="0"/>
        <v>-74.70166559183882</v>
      </c>
      <c r="H8" s="325">
        <v>523740</v>
      </c>
      <c r="I8" s="330">
        <f t="shared" si="1"/>
        <v>1.4999999999999858</v>
      </c>
      <c r="J8" s="329">
        <f>H8*101.5%</f>
        <v>531596.1</v>
      </c>
      <c r="K8" s="330">
        <f t="shared" si="2"/>
        <v>1.4999999999999858</v>
      </c>
      <c r="L8" s="329">
        <f>J8*100.5%</f>
        <v>534254.0804999999</v>
      </c>
      <c r="M8" s="330">
        <f t="shared" si="3"/>
        <v>0.4999999999999858</v>
      </c>
      <c r="N8" s="329">
        <f>L8*100.5%</f>
        <v>536925.3509024999</v>
      </c>
      <c r="O8" s="330">
        <f t="shared" si="4"/>
        <v>0.4999999999999858</v>
      </c>
      <c r="P8" s="329">
        <f>N8*101.5%</f>
        <v>544979.2311660373</v>
      </c>
      <c r="Q8" s="326">
        <f t="shared" si="5"/>
        <v>1.4999999999999858</v>
      </c>
      <c r="R8" s="329">
        <f>P8*101.5%</f>
        <v>553153.9196335278</v>
      </c>
      <c r="S8" s="326">
        <f t="shared" si="6"/>
        <v>1.4999999999999858</v>
      </c>
      <c r="T8" s="329">
        <f>R8*101.5%</f>
        <v>561451.2284280306</v>
      </c>
      <c r="U8" s="330">
        <f t="shared" si="7"/>
        <v>1.4999999999999858</v>
      </c>
      <c r="V8" s="329">
        <f>T8*101.5%</f>
        <v>569872.996854451</v>
      </c>
      <c r="W8" s="330">
        <f t="shared" si="8"/>
        <v>1.4999999999999858</v>
      </c>
      <c r="X8" s="329">
        <f>V8*101.5%</f>
        <v>578421.0918072677</v>
      </c>
      <c r="Y8" s="326">
        <f t="shared" si="9"/>
        <v>1.4999999999999858</v>
      </c>
      <c r="Z8" s="329">
        <f>X8*101.5%</f>
        <v>587097.4081843767</v>
      </c>
      <c r="AA8" s="326">
        <f t="shared" si="10"/>
        <v>1.4999999999999858</v>
      </c>
      <c r="AB8" s="325">
        <f>Z8*101.5%</f>
        <v>595903.8693071422</v>
      </c>
      <c r="AC8" s="326">
        <f t="shared" si="11"/>
        <v>1.4999999999999858</v>
      </c>
      <c r="AD8" s="329">
        <f>AB8*101.5%</f>
        <v>604842.4273467493</v>
      </c>
      <c r="AE8" s="330">
        <f t="shared" si="12"/>
        <v>1.4999999999999858</v>
      </c>
      <c r="AF8" s="329">
        <f>AD8*101.5%</f>
        <v>613915.0637569505</v>
      </c>
      <c r="AG8" s="330">
        <f t="shared" si="13"/>
        <v>1.4999999999999858</v>
      </c>
      <c r="AH8" s="329">
        <f>AF8*101.5%</f>
        <v>623123.7897133047</v>
      </c>
      <c r="AI8" s="330">
        <f t="shared" si="14"/>
        <v>1.4999999999999858</v>
      </c>
    </row>
    <row r="9" spans="1:35" ht="12.75">
      <c r="A9" s="86"/>
      <c r="B9" s="87"/>
      <c r="C9" s="88" t="s">
        <v>15</v>
      </c>
      <c r="D9" s="89"/>
      <c r="E9" s="83">
        <v>1514959.65</v>
      </c>
      <c r="F9" s="268">
        <v>12000</v>
      </c>
      <c r="G9" s="259">
        <f t="shared" si="0"/>
        <v>-99.20789969554635</v>
      </c>
      <c r="H9" s="83">
        <v>0</v>
      </c>
      <c r="I9" s="259">
        <f t="shared" si="1"/>
        <v>-100</v>
      </c>
      <c r="J9" s="268">
        <v>0</v>
      </c>
      <c r="K9" s="259" t="e">
        <f t="shared" si="2"/>
        <v>#DIV/0!</v>
      </c>
      <c r="L9" s="268">
        <v>0</v>
      </c>
      <c r="M9" s="259" t="e">
        <f t="shared" si="3"/>
        <v>#DIV/0!</v>
      </c>
      <c r="N9" s="83">
        <v>0</v>
      </c>
      <c r="O9" s="259" t="e">
        <f t="shared" si="4"/>
        <v>#DIV/0!</v>
      </c>
      <c r="P9" s="83">
        <v>0</v>
      </c>
      <c r="Q9" s="82" t="e">
        <f t="shared" si="5"/>
        <v>#DIV/0!</v>
      </c>
      <c r="R9" s="268">
        <v>0</v>
      </c>
      <c r="S9" s="82" t="e">
        <f t="shared" si="6"/>
        <v>#DIV/0!</v>
      </c>
      <c r="T9" s="268"/>
      <c r="U9" s="259" t="e">
        <f t="shared" si="7"/>
        <v>#DIV/0!</v>
      </c>
      <c r="V9" s="268"/>
      <c r="W9" s="259" t="e">
        <f t="shared" si="8"/>
        <v>#DIV/0!</v>
      </c>
      <c r="X9" s="268"/>
      <c r="Y9" s="82" t="e">
        <f t="shared" si="9"/>
        <v>#DIV/0!</v>
      </c>
      <c r="Z9" s="268">
        <v>0</v>
      </c>
      <c r="AA9" s="82" t="e">
        <f t="shared" si="10"/>
        <v>#DIV/0!</v>
      </c>
      <c r="AB9" s="83"/>
      <c r="AC9" s="82" t="e">
        <f t="shared" si="11"/>
        <v>#DIV/0!</v>
      </c>
      <c r="AD9" s="268"/>
      <c r="AE9" s="259" t="e">
        <f t="shared" si="12"/>
        <v>#DIV/0!</v>
      </c>
      <c r="AF9" s="268"/>
      <c r="AG9" s="259" t="e">
        <f t="shared" si="13"/>
        <v>#DIV/0!</v>
      </c>
      <c r="AH9" s="268"/>
      <c r="AI9" s="259" t="e">
        <f t="shared" si="14"/>
        <v>#DIV/0!</v>
      </c>
    </row>
    <row r="10" spans="1:35" ht="12.75">
      <c r="A10" s="321" t="s">
        <v>8</v>
      </c>
      <c r="B10" s="322">
        <v>700</v>
      </c>
      <c r="C10" s="331" t="s">
        <v>17</v>
      </c>
      <c r="D10" s="332"/>
      <c r="E10" s="325">
        <v>102406.27</v>
      </c>
      <c r="F10" s="329">
        <v>191600</v>
      </c>
      <c r="G10" s="330">
        <f t="shared" si="0"/>
        <v>87.09791890672318</v>
      </c>
      <c r="H10" s="325">
        <v>50344</v>
      </c>
      <c r="I10" s="330">
        <f t="shared" si="1"/>
        <v>-73.72442588726514</v>
      </c>
      <c r="J10" s="329">
        <f>H10*100.5%</f>
        <v>50595.719999999994</v>
      </c>
      <c r="K10" s="330">
        <f t="shared" si="2"/>
        <v>0.4999999999999858</v>
      </c>
      <c r="L10" s="329">
        <v>57094</v>
      </c>
      <c r="M10" s="330">
        <f t="shared" si="3"/>
        <v>12.843536963205594</v>
      </c>
      <c r="N10" s="325">
        <v>57950</v>
      </c>
      <c r="O10" s="330">
        <f t="shared" si="4"/>
        <v>1.4992818860125396</v>
      </c>
      <c r="P10" s="325">
        <v>58820</v>
      </c>
      <c r="Q10" s="326">
        <f t="shared" si="5"/>
        <v>1.5012942191544312</v>
      </c>
      <c r="R10" s="329">
        <v>59702</v>
      </c>
      <c r="S10" s="326">
        <f t="shared" si="6"/>
        <v>1.4994899693981694</v>
      </c>
      <c r="T10" s="329">
        <v>60597</v>
      </c>
      <c r="U10" s="330">
        <f t="shared" si="7"/>
        <v>1.4991122575458178</v>
      </c>
      <c r="V10" s="329">
        <v>61506</v>
      </c>
      <c r="W10" s="330">
        <f t="shared" si="8"/>
        <v>1.5000742611020428</v>
      </c>
      <c r="X10" s="329">
        <f>V10*101.5%</f>
        <v>62428.59</v>
      </c>
      <c r="Y10" s="326">
        <f t="shared" si="9"/>
        <v>1.4999999999999858</v>
      </c>
      <c r="Z10" s="329">
        <v>59702</v>
      </c>
      <c r="AA10" s="326">
        <f t="shared" si="10"/>
        <v>-4.367534169841093</v>
      </c>
      <c r="AB10" s="325">
        <v>60597</v>
      </c>
      <c r="AC10" s="326">
        <f t="shared" si="11"/>
        <v>1.4991122575458178</v>
      </c>
      <c r="AD10" s="329">
        <v>61506</v>
      </c>
      <c r="AE10" s="330">
        <f t="shared" si="12"/>
        <v>1.5000742611020428</v>
      </c>
      <c r="AF10" s="329">
        <f>AD10*101.5%</f>
        <v>62428.59</v>
      </c>
      <c r="AG10" s="330">
        <f t="shared" si="13"/>
        <v>1.4999999999999858</v>
      </c>
      <c r="AH10" s="329">
        <f>AF10*101.5%</f>
        <v>63365.01884999999</v>
      </c>
      <c r="AI10" s="330">
        <f t="shared" si="14"/>
        <v>1.4999999999999858</v>
      </c>
    </row>
    <row r="11" spans="1:35" ht="12.75">
      <c r="A11" s="92"/>
      <c r="B11" s="93"/>
      <c r="C11" s="94" t="s">
        <v>75</v>
      </c>
      <c r="D11" s="94"/>
      <c r="E11" s="83">
        <v>66863.96</v>
      </c>
      <c r="F11" s="268">
        <v>137000</v>
      </c>
      <c r="G11" s="101">
        <f t="shared" si="0"/>
        <v>104.89363776838823</v>
      </c>
      <c r="H11" s="83"/>
      <c r="I11" s="101">
        <f t="shared" si="1"/>
        <v>-100</v>
      </c>
      <c r="J11" s="268"/>
      <c r="K11" s="101" t="e">
        <f t="shared" si="2"/>
        <v>#DIV/0!</v>
      </c>
      <c r="L11" s="268"/>
      <c r="M11" s="101" t="e">
        <f t="shared" si="3"/>
        <v>#DIV/0!</v>
      </c>
      <c r="N11" s="83">
        <v>0</v>
      </c>
      <c r="O11" s="101" t="e">
        <f t="shared" si="4"/>
        <v>#DIV/0!</v>
      </c>
      <c r="P11" s="83"/>
      <c r="Q11" s="97" t="e">
        <f t="shared" si="5"/>
        <v>#DIV/0!</v>
      </c>
      <c r="R11" s="268"/>
      <c r="S11" s="97" t="e">
        <f t="shared" si="6"/>
        <v>#DIV/0!</v>
      </c>
      <c r="T11" s="268"/>
      <c r="U11" s="101" t="e">
        <f t="shared" si="7"/>
        <v>#DIV/0!</v>
      </c>
      <c r="V11" s="268"/>
      <c r="W11" s="101" t="e">
        <f t="shared" si="8"/>
        <v>#DIV/0!</v>
      </c>
      <c r="X11" s="268"/>
      <c r="Y11" s="97" t="e">
        <f t="shared" si="9"/>
        <v>#DIV/0!</v>
      </c>
      <c r="Z11" s="268"/>
      <c r="AA11" s="97" t="e">
        <f t="shared" si="10"/>
        <v>#DIV/0!</v>
      </c>
      <c r="AB11" s="83"/>
      <c r="AC11" s="97" t="e">
        <f t="shared" si="11"/>
        <v>#DIV/0!</v>
      </c>
      <c r="AD11" s="268"/>
      <c r="AE11" s="101" t="e">
        <f t="shared" si="12"/>
        <v>#DIV/0!</v>
      </c>
      <c r="AF11" s="268"/>
      <c r="AG11" s="101" t="e">
        <f t="shared" si="13"/>
        <v>#DIV/0!</v>
      </c>
      <c r="AH11" s="268"/>
      <c r="AI11" s="101" t="e">
        <f t="shared" si="14"/>
        <v>#DIV/0!</v>
      </c>
    </row>
    <row r="12" spans="3:35" ht="12.75">
      <c r="C12" s="88" t="s">
        <v>138</v>
      </c>
      <c r="D12" s="89"/>
      <c r="E12" s="83">
        <v>0</v>
      </c>
      <c r="F12" s="268">
        <v>0</v>
      </c>
      <c r="G12" s="259" t="e">
        <f t="shared" si="0"/>
        <v>#DIV/0!</v>
      </c>
      <c r="H12" s="83">
        <v>0</v>
      </c>
      <c r="I12" s="259" t="e">
        <f t="shared" si="1"/>
        <v>#DIV/0!</v>
      </c>
      <c r="J12" s="268">
        <v>0</v>
      </c>
      <c r="K12" s="259" t="e">
        <f t="shared" si="2"/>
        <v>#DIV/0!</v>
      </c>
      <c r="L12" s="268"/>
      <c r="M12" s="259" t="e">
        <f t="shared" si="3"/>
        <v>#DIV/0!</v>
      </c>
      <c r="N12" s="83"/>
      <c r="O12" s="259" t="e">
        <f t="shared" si="4"/>
        <v>#DIV/0!</v>
      </c>
      <c r="P12" s="83"/>
      <c r="Q12" s="82" t="e">
        <f t="shared" si="5"/>
        <v>#DIV/0!</v>
      </c>
      <c r="R12" s="268">
        <v>0</v>
      </c>
      <c r="S12" s="82" t="e">
        <f t="shared" si="6"/>
        <v>#DIV/0!</v>
      </c>
      <c r="T12" s="268"/>
      <c r="U12" s="259" t="e">
        <f t="shared" si="7"/>
        <v>#DIV/0!</v>
      </c>
      <c r="V12" s="268"/>
      <c r="W12" s="259" t="e">
        <f t="shared" si="8"/>
        <v>#DIV/0!</v>
      </c>
      <c r="X12" s="268"/>
      <c r="Y12" s="82" t="e">
        <f t="shared" si="9"/>
        <v>#DIV/0!</v>
      </c>
      <c r="Z12" s="268">
        <v>0</v>
      </c>
      <c r="AA12" s="82" t="e">
        <f t="shared" si="10"/>
        <v>#DIV/0!</v>
      </c>
      <c r="AB12" s="83"/>
      <c r="AC12" s="82" t="e">
        <f t="shared" si="11"/>
        <v>#DIV/0!</v>
      </c>
      <c r="AD12" s="268"/>
      <c r="AE12" s="259" t="e">
        <f t="shared" si="12"/>
        <v>#DIV/0!</v>
      </c>
      <c r="AF12" s="268"/>
      <c r="AG12" s="259" t="e">
        <f t="shared" si="13"/>
        <v>#DIV/0!</v>
      </c>
      <c r="AH12" s="268"/>
      <c r="AI12" s="259" t="e">
        <f t="shared" si="14"/>
        <v>#DIV/0!</v>
      </c>
    </row>
    <row r="13" spans="1:35" ht="12.75">
      <c r="A13" s="333" t="s">
        <v>9</v>
      </c>
      <c r="B13" s="334">
        <v>710</v>
      </c>
      <c r="C13" s="335" t="s">
        <v>168</v>
      </c>
      <c r="D13" s="336"/>
      <c r="E13" s="325">
        <v>1675.08</v>
      </c>
      <c r="F13" s="329">
        <v>62900</v>
      </c>
      <c r="G13" s="330">
        <f t="shared" si="0"/>
        <v>3655.044535186379</v>
      </c>
      <c r="H13" s="325">
        <f>F13*101.5%</f>
        <v>63843.49999999999</v>
      </c>
      <c r="I13" s="330">
        <f t="shared" si="1"/>
        <v>1.4999999999999858</v>
      </c>
      <c r="J13" s="329">
        <v>3000</v>
      </c>
      <c r="K13" s="330">
        <f t="shared" si="2"/>
        <v>-95.30100949979246</v>
      </c>
      <c r="L13" s="329">
        <v>3045</v>
      </c>
      <c r="M13" s="330">
        <f t="shared" si="3"/>
        <v>1.4999999999999858</v>
      </c>
      <c r="N13" s="325">
        <f>L13*101.5%</f>
        <v>3090.6749999999997</v>
      </c>
      <c r="O13" s="330">
        <f t="shared" si="4"/>
        <v>1.4999999999999858</v>
      </c>
      <c r="P13" s="325">
        <f>N13*101.5%</f>
        <v>3137.0351249999994</v>
      </c>
      <c r="Q13" s="326">
        <f t="shared" si="5"/>
        <v>1.4999999999999858</v>
      </c>
      <c r="R13" s="329">
        <f>P13*101.5%</f>
        <v>3184.090651874999</v>
      </c>
      <c r="S13" s="326">
        <f t="shared" si="6"/>
        <v>1.4999999999999858</v>
      </c>
      <c r="T13" s="329">
        <f>R13*101.5%</f>
        <v>3231.8520116531236</v>
      </c>
      <c r="U13" s="330">
        <f t="shared" si="7"/>
        <v>1.4999999999999858</v>
      </c>
      <c r="V13" s="329">
        <f>T13*101.5%</f>
        <v>3280.32979182792</v>
      </c>
      <c r="W13" s="330">
        <f t="shared" si="8"/>
        <v>1.4999999999999858</v>
      </c>
      <c r="X13" s="329">
        <f>V13*101.5%</f>
        <v>3329.5347387053384</v>
      </c>
      <c r="Y13" s="326">
        <f t="shared" si="9"/>
        <v>1.4999999999999858</v>
      </c>
      <c r="Z13" s="329">
        <f>X13*101.5%</f>
        <v>3379.4777597859184</v>
      </c>
      <c r="AA13" s="326">
        <f t="shared" si="10"/>
        <v>1.4999999999999858</v>
      </c>
      <c r="AB13" s="325">
        <f>Z13*101.5%</f>
        <v>3430.1699261827066</v>
      </c>
      <c r="AC13" s="326">
        <f t="shared" si="11"/>
        <v>1.4999999999999858</v>
      </c>
      <c r="AD13" s="329">
        <f>AB13*101.5%</f>
        <v>3481.622475075447</v>
      </c>
      <c r="AE13" s="330">
        <f t="shared" si="12"/>
        <v>1.4999999999999858</v>
      </c>
      <c r="AF13" s="329">
        <f>AD13*101.5%</f>
        <v>3533.8468122015784</v>
      </c>
      <c r="AG13" s="330">
        <f t="shared" si="13"/>
        <v>1.4999999999999858</v>
      </c>
      <c r="AH13" s="329">
        <f>AF13*101.5%</f>
        <v>3586.8545143846018</v>
      </c>
      <c r="AI13" s="330">
        <f t="shared" si="14"/>
        <v>1.4999999999999858</v>
      </c>
    </row>
    <row r="14" spans="1:35" ht="12.75">
      <c r="A14" s="92"/>
      <c r="B14" s="93"/>
      <c r="C14" s="94" t="s">
        <v>91</v>
      </c>
      <c r="D14" s="94"/>
      <c r="E14" s="83"/>
      <c r="F14" s="268"/>
      <c r="G14" s="101"/>
      <c r="H14" s="83"/>
      <c r="I14" s="101"/>
      <c r="J14" s="268"/>
      <c r="K14" s="101"/>
      <c r="L14" s="268"/>
      <c r="M14" s="101"/>
      <c r="N14" s="83"/>
      <c r="O14" s="101"/>
      <c r="P14" s="83"/>
      <c r="Q14" s="97"/>
      <c r="R14" s="268"/>
      <c r="S14" s="97"/>
      <c r="T14" s="268"/>
      <c r="U14" s="101"/>
      <c r="V14" s="268"/>
      <c r="W14" s="101"/>
      <c r="X14" s="268"/>
      <c r="Y14" s="97"/>
      <c r="Z14" s="268"/>
      <c r="AA14" s="97"/>
      <c r="AB14" s="83"/>
      <c r="AC14" s="97"/>
      <c r="AD14" s="268"/>
      <c r="AE14" s="101"/>
      <c r="AF14" s="268"/>
      <c r="AG14" s="101"/>
      <c r="AH14" s="268"/>
      <c r="AI14" s="101"/>
    </row>
    <row r="15" spans="3:35" ht="12.75">
      <c r="C15" s="88" t="s">
        <v>138</v>
      </c>
      <c r="D15" s="89"/>
      <c r="E15" s="83">
        <v>800</v>
      </c>
      <c r="F15" s="268">
        <v>2000</v>
      </c>
      <c r="G15" s="259">
        <f>F15/E15*100-100</f>
        <v>150</v>
      </c>
      <c r="H15" s="83">
        <v>0</v>
      </c>
      <c r="I15" s="259">
        <f>H15/F15*100-100</f>
        <v>-100</v>
      </c>
      <c r="J15" s="268">
        <v>0</v>
      </c>
      <c r="K15" s="259" t="e">
        <f>J15/H15*100-100</f>
        <v>#DIV/0!</v>
      </c>
      <c r="L15" s="268"/>
      <c r="M15" s="259" t="e">
        <f>L15/J15*100-100</f>
        <v>#DIV/0!</v>
      </c>
      <c r="N15" s="83"/>
      <c r="O15" s="259" t="e">
        <f>N15/L15*100-100</f>
        <v>#DIV/0!</v>
      </c>
      <c r="P15" s="83"/>
      <c r="Q15" s="82" t="e">
        <f>P15/N15*100-100</f>
        <v>#DIV/0!</v>
      </c>
      <c r="R15" s="268">
        <v>0</v>
      </c>
      <c r="S15" s="82" t="e">
        <f>R15/P15*100-100</f>
        <v>#DIV/0!</v>
      </c>
      <c r="T15" s="268"/>
      <c r="U15" s="259" t="e">
        <f>T15/R15*100-100</f>
        <v>#DIV/0!</v>
      </c>
      <c r="V15" s="268"/>
      <c r="W15" s="259" t="e">
        <f>V15/T15*100-100</f>
        <v>#DIV/0!</v>
      </c>
      <c r="X15" s="268"/>
      <c r="Y15" s="82" t="e">
        <f>X15/V15*100-100</f>
        <v>#DIV/0!</v>
      </c>
      <c r="Z15" s="268">
        <v>0</v>
      </c>
      <c r="AA15" s="82" t="e">
        <f>Z15/X15*100-100</f>
        <v>#DIV/0!</v>
      </c>
      <c r="AB15" s="83"/>
      <c r="AC15" s="82" t="e">
        <f>AB15/Z15*100-100</f>
        <v>#DIV/0!</v>
      </c>
      <c r="AD15" s="268"/>
      <c r="AE15" s="259" t="e">
        <f>AD15/AB15*100-100</f>
        <v>#DIV/0!</v>
      </c>
      <c r="AF15" s="268"/>
      <c r="AG15" s="259" t="e">
        <f>AF15/AD15*100-100</f>
        <v>#DIV/0!</v>
      </c>
      <c r="AH15" s="268"/>
      <c r="AI15" s="259" t="e">
        <f>AH15/AF15*100-100</f>
        <v>#DIV/0!</v>
      </c>
    </row>
    <row r="16" spans="1:35" ht="12.75">
      <c r="A16" s="337" t="s">
        <v>6</v>
      </c>
      <c r="B16" s="334">
        <v>750</v>
      </c>
      <c r="C16" s="338" t="s">
        <v>19</v>
      </c>
      <c r="D16" s="339"/>
      <c r="E16" s="325">
        <v>1684347.09</v>
      </c>
      <c r="F16" s="329">
        <v>1828065</v>
      </c>
      <c r="G16" s="330">
        <f>F16/E16*100-100</f>
        <v>8.532559046366146</v>
      </c>
      <c r="H16" s="325">
        <v>1835266</v>
      </c>
      <c r="I16" s="330">
        <f>H16/F16*100-100</f>
        <v>0.3939137831532378</v>
      </c>
      <c r="J16" s="329">
        <v>1842575</v>
      </c>
      <c r="K16" s="330">
        <f>J16/H16*100-100</f>
        <v>0.39825289631039595</v>
      </c>
      <c r="L16" s="329">
        <v>1853039</v>
      </c>
      <c r="M16" s="330">
        <f>L16/J16*100-100</f>
        <v>0.5679008995563208</v>
      </c>
      <c r="N16" s="325">
        <v>1860615</v>
      </c>
      <c r="O16" s="330">
        <f>N16/L16*100-100</f>
        <v>0.4088419078065897</v>
      </c>
      <c r="P16" s="325">
        <v>2011359</v>
      </c>
      <c r="Q16" s="326">
        <f>P16/N16*100-100</f>
        <v>8.101837295732864</v>
      </c>
      <c r="R16" s="329">
        <v>2041530</v>
      </c>
      <c r="S16" s="326">
        <f>R16/P16*100-100</f>
        <v>1.500030576341672</v>
      </c>
      <c r="T16" s="329">
        <v>2072153</v>
      </c>
      <c r="U16" s="330">
        <f>T16/R16*100-100</f>
        <v>1.500002449143551</v>
      </c>
      <c r="V16" s="329">
        <f>T16*101.5%</f>
        <v>2103235.295</v>
      </c>
      <c r="W16" s="330">
        <f>V16/T16*100-100</f>
        <v>1.4999999999999858</v>
      </c>
      <c r="X16" s="329">
        <f>V16*101.5%</f>
        <v>2134783.8244249998</v>
      </c>
      <c r="Y16" s="326">
        <f>X16/V16*100-100</f>
        <v>1.4999999999999858</v>
      </c>
      <c r="Z16" s="329">
        <v>2041530</v>
      </c>
      <c r="AA16" s="326">
        <f>Z16/X16*100-100</f>
        <v>-4.368302933441868</v>
      </c>
      <c r="AB16" s="325">
        <v>2072153</v>
      </c>
      <c r="AC16" s="326">
        <f>AB16/Z16*100-100</f>
        <v>1.500002449143551</v>
      </c>
      <c r="AD16" s="329">
        <f>AB16*101.5%</f>
        <v>2103235.295</v>
      </c>
      <c r="AE16" s="330">
        <f>AD16/AB16*100-100</f>
        <v>1.4999999999999858</v>
      </c>
      <c r="AF16" s="329">
        <f>AD16*101.5%</f>
        <v>2134783.8244249998</v>
      </c>
      <c r="AG16" s="330">
        <f>AF16/AD16*100-100</f>
        <v>1.4999999999999858</v>
      </c>
      <c r="AH16" s="329">
        <f>AF16*101.5%</f>
        <v>2166805.5817913744</v>
      </c>
      <c r="AI16" s="330">
        <f>AH16/AF16*100-100</f>
        <v>1.4999999999999858</v>
      </c>
    </row>
    <row r="17" spans="1:35" ht="12.75">
      <c r="A17" s="92"/>
      <c r="B17" s="93"/>
      <c r="C17" s="94" t="s">
        <v>75</v>
      </c>
      <c r="D17" s="94"/>
      <c r="E17" s="83"/>
      <c r="F17" s="268"/>
      <c r="G17" s="101"/>
      <c r="H17" s="83"/>
      <c r="I17" s="101"/>
      <c r="J17" s="268"/>
      <c r="K17" s="101"/>
      <c r="L17" s="268"/>
      <c r="M17" s="101"/>
      <c r="N17" s="83"/>
      <c r="O17" s="101"/>
      <c r="P17" s="83"/>
      <c r="Q17" s="97"/>
      <c r="R17" s="268"/>
      <c r="S17" s="97"/>
      <c r="T17" s="268"/>
      <c r="U17" s="101"/>
      <c r="V17" s="268"/>
      <c r="W17" s="101"/>
      <c r="X17" s="268"/>
      <c r="Y17" s="97"/>
      <c r="Z17" s="268"/>
      <c r="AA17" s="97"/>
      <c r="AB17" s="83"/>
      <c r="AC17" s="97"/>
      <c r="AD17" s="268"/>
      <c r="AE17" s="101"/>
      <c r="AF17" s="268"/>
      <c r="AG17" s="101"/>
      <c r="AH17" s="268"/>
      <c r="AI17" s="101"/>
    </row>
    <row r="18" spans="3:35" ht="12.75">
      <c r="C18" s="88" t="s">
        <v>138</v>
      </c>
      <c r="D18" s="89"/>
      <c r="E18" s="83">
        <v>1288599.52</v>
      </c>
      <c r="F18" s="268">
        <v>1347978</v>
      </c>
      <c r="G18" s="259">
        <f aca="true" t="shared" si="15" ref="G18:G27">F18/E18*100-100</f>
        <v>4.60798557491313</v>
      </c>
      <c r="H18" s="83">
        <v>1347978</v>
      </c>
      <c r="I18" s="259">
        <f aca="true" t="shared" si="16" ref="I18:I27">H18/F18*100-100</f>
        <v>0</v>
      </c>
      <c r="J18" s="268">
        <v>1347978</v>
      </c>
      <c r="K18" s="259">
        <f aca="true" t="shared" si="17" ref="K18:K27">J18/H18*100-100</f>
        <v>0</v>
      </c>
      <c r="L18" s="268">
        <v>1347978</v>
      </c>
      <c r="M18" s="259">
        <f aca="true" t="shared" si="18" ref="M18:M27">L18/J18*100-100</f>
        <v>0</v>
      </c>
      <c r="N18" s="83">
        <v>1347978</v>
      </c>
      <c r="O18" s="259">
        <f aca="true" t="shared" si="19" ref="O18:O27">N18/L18*100-100</f>
        <v>0</v>
      </c>
      <c r="P18" s="83">
        <v>1347978</v>
      </c>
      <c r="Q18" s="82">
        <f aca="true" t="shared" si="20" ref="Q18:Q27">P18/N18*100-100</f>
        <v>0</v>
      </c>
      <c r="R18" s="268">
        <v>0</v>
      </c>
      <c r="S18" s="82">
        <f aca="true" t="shared" si="21" ref="S18:S27">R18/P18*100-100</f>
        <v>-100</v>
      </c>
      <c r="T18" s="268"/>
      <c r="U18" s="259" t="e">
        <f aca="true" t="shared" si="22" ref="U18:U27">T18/R18*100-100</f>
        <v>#DIV/0!</v>
      </c>
      <c r="V18" s="268"/>
      <c r="W18" s="259" t="e">
        <f aca="true" t="shared" si="23" ref="W18:W27">V18/T18*100-100</f>
        <v>#DIV/0!</v>
      </c>
      <c r="X18" s="268"/>
      <c r="Y18" s="82" t="e">
        <f aca="true" t="shared" si="24" ref="Y18:Y27">X18/V18*100-100</f>
        <v>#DIV/0!</v>
      </c>
      <c r="Z18" s="268">
        <v>0</v>
      </c>
      <c r="AA18" s="82" t="e">
        <f aca="true" t="shared" si="25" ref="AA18:AA27">Z18/X18*100-100</f>
        <v>#DIV/0!</v>
      </c>
      <c r="AB18" s="83"/>
      <c r="AC18" s="82" t="e">
        <f aca="true" t="shared" si="26" ref="AC18:AC27">AB18/Z18*100-100</f>
        <v>#DIV/0!</v>
      </c>
      <c r="AD18" s="268"/>
      <c r="AE18" s="259" t="e">
        <f aca="true" t="shared" si="27" ref="AE18:AE27">AD18/AB18*100-100</f>
        <v>#DIV/0!</v>
      </c>
      <c r="AF18" s="268"/>
      <c r="AG18" s="259" t="e">
        <f aca="true" t="shared" si="28" ref="AG18:AG27">AF18/AD18*100-100</f>
        <v>#DIV/0!</v>
      </c>
      <c r="AH18" s="268"/>
      <c r="AI18" s="259" t="e">
        <f aca="true" t="shared" si="29" ref="AI18:AI27">AH18/AF18*100-100</f>
        <v>#DIV/0!</v>
      </c>
    </row>
    <row r="19" spans="1:35" ht="12.75">
      <c r="A19" s="333" t="s">
        <v>7</v>
      </c>
      <c r="B19" s="334">
        <v>754</v>
      </c>
      <c r="C19" s="338" t="s">
        <v>148</v>
      </c>
      <c r="D19" s="339"/>
      <c r="E19" s="325">
        <v>162578.07</v>
      </c>
      <c r="F19" s="329">
        <v>121415</v>
      </c>
      <c r="G19" s="330">
        <f t="shared" si="15"/>
        <v>-25.318955994495454</v>
      </c>
      <c r="H19" s="325">
        <v>123076</v>
      </c>
      <c r="I19" s="330">
        <f t="shared" si="16"/>
        <v>1.3680352509986449</v>
      </c>
      <c r="J19" s="329">
        <f>H19*100.5%</f>
        <v>123691.37999999999</v>
      </c>
      <c r="K19" s="330">
        <f t="shared" si="17"/>
        <v>0.4999999999999858</v>
      </c>
      <c r="L19" s="329">
        <f>J19*101.5%</f>
        <v>125546.75069999998</v>
      </c>
      <c r="M19" s="330">
        <f t="shared" si="18"/>
        <v>1.4999999999999858</v>
      </c>
      <c r="N19" s="329">
        <f>L19*101.5%</f>
        <v>127429.95196049997</v>
      </c>
      <c r="O19" s="330">
        <f t="shared" si="19"/>
        <v>1.4999999999999858</v>
      </c>
      <c r="P19" s="329">
        <f>N19*101.5%</f>
        <v>129341.40123990746</v>
      </c>
      <c r="Q19" s="326">
        <f t="shared" si="20"/>
        <v>1.4999999999999858</v>
      </c>
      <c r="R19" s="329">
        <f>P19*101.5%</f>
        <v>131281.52225850607</v>
      </c>
      <c r="S19" s="326">
        <f t="shared" si="21"/>
        <v>1.4999999999999858</v>
      </c>
      <c r="T19" s="329">
        <f>R19*101.5%</f>
        <v>133250.74509238364</v>
      </c>
      <c r="U19" s="330">
        <f t="shared" si="22"/>
        <v>1.4999999999999858</v>
      </c>
      <c r="V19" s="329">
        <f>T19*101.5%</f>
        <v>135249.5062687694</v>
      </c>
      <c r="W19" s="330">
        <f t="shared" si="23"/>
        <v>1.4999999999999858</v>
      </c>
      <c r="X19" s="329">
        <f>V19*101.5%</f>
        <v>137278.24886280092</v>
      </c>
      <c r="Y19" s="326">
        <f t="shared" si="24"/>
        <v>1.4999999999999858</v>
      </c>
      <c r="Z19" s="329">
        <f>X19*101.5%</f>
        <v>139337.42259574292</v>
      </c>
      <c r="AA19" s="326">
        <f t="shared" si="25"/>
        <v>1.4999999999999858</v>
      </c>
      <c r="AB19" s="325">
        <f>Z19*101.5%</f>
        <v>141427.48393467904</v>
      </c>
      <c r="AC19" s="326">
        <f t="shared" si="26"/>
        <v>1.4999999999999858</v>
      </c>
      <c r="AD19" s="329">
        <f>AB19*101.5%</f>
        <v>143548.8961936992</v>
      </c>
      <c r="AE19" s="330">
        <f t="shared" si="27"/>
        <v>1.4999999999999858</v>
      </c>
      <c r="AF19" s="329">
        <f>AD19*101.5%</f>
        <v>145702.1296366047</v>
      </c>
      <c r="AG19" s="330">
        <f t="shared" si="28"/>
        <v>1.4999999999999858</v>
      </c>
      <c r="AH19" s="329">
        <f>AF19*101.5%</f>
        <v>147887.66158115375</v>
      </c>
      <c r="AI19" s="330">
        <f t="shared" si="29"/>
        <v>1.4999999999999858</v>
      </c>
    </row>
    <row r="20" spans="1:35" ht="12.75">
      <c r="A20" s="86"/>
      <c r="B20" s="87"/>
      <c r="C20" s="88" t="s">
        <v>15</v>
      </c>
      <c r="D20" s="89"/>
      <c r="E20" s="83"/>
      <c r="F20" s="268"/>
      <c r="G20" s="259" t="e">
        <f t="shared" si="15"/>
        <v>#DIV/0!</v>
      </c>
      <c r="H20" s="83"/>
      <c r="I20" s="259" t="e">
        <f t="shared" si="16"/>
        <v>#DIV/0!</v>
      </c>
      <c r="J20" s="268">
        <v>0</v>
      </c>
      <c r="K20" s="259" t="e">
        <f t="shared" si="17"/>
        <v>#DIV/0!</v>
      </c>
      <c r="L20" s="268"/>
      <c r="M20" s="259" t="e">
        <f t="shared" si="18"/>
        <v>#DIV/0!</v>
      </c>
      <c r="N20" s="83"/>
      <c r="O20" s="259" t="e">
        <f t="shared" si="19"/>
        <v>#DIV/0!</v>
      </c>
      <c r="P20" s="83"/>
      <c r="Q20" s="82" t="e">
        <f t="shared" si="20"/>
        <v>#DIV/0!</v>
      </c>
      <c r="R20" s="268">
        <v>0</v>
      </c>
      <c r="S20" s="82" t="e">
        <f t="shared" si="21"/>
        <v>#DIV/0!</v>
      </c>
      <c r="T20" s="268"/>
      <c r="U20" s="259" t="e">
        <f t="shared" si="22"/>
        <v>#DIV/0!</v>
      </c>
      <c r="V20" s="268"/>
      <c r="W20" s="259" t="e">
        <f t="shared" si="23"/>
        <v>#DIV/0!</v>
      </c>
      <c r="X20" s="268"/>
      <c r="Y20" s="82" t="e">
        <f t="shared" si="24"/>
        <v>#DIV/0!</v>
      </c>
      <c r="Z20" s="268">
        <v>0</v>
      </c>
      <c r="AA20" s="82" t="e">
        <f t="shared" si="25"/>
        <v>#DIV/0!</v>
      </c>
      <c r="AB20" s="83"/>
      <c r="AC20" s="82" t="e">
        <f t="shared" si="26"/>
        <v>#DIV/0!</v>
      </c>
      <c r="AD20" s="268"/>
      <c r="AE20" s="259" t="e">
        <f t="shared" si="27"/>
        <v>#DIV/0!</v>
      </c>
      <c r="AF20" s="268"/>
      <c r="AG20" s="259" t="e">
        <f t="shared" si="28"/>
        <v>#DIV/0!</v>
      </c>
      <c r="AH20" s="268"/>
      <c r="AI20" s="259" t="e">
        <f t="shared" si="29"/>
        <v>#DIV/0!</v>
      </c>
    </row>
    <row r="21" spans="3:35" ht="12.75">
      <c r="C21" s="88" t="s">
        <v>138</v>
      </c>
      <c r="D21" s="89"/>
      <c r="E21" s="83">
        <v>10159.92</v>
      </c>
      <c r="F21" s="268">
        <v>10713</v>
      </c>
      <c r="G21" s="259">
        <f t="shared" si="15"/>
        <v>5.4437436515248265</v>
      </c>
      <c r="H21" s="83">
        <v>10713</v>
      </c>
      <c r="I21" s="259">
        <f t="shared" si="16"/>
        <v>0</v>
      </c>
      <c r="J21" s="268">
        <v>10713</v>
      </c>
      <c r="K21" s="259">
        <f t="shared" si="17"/>
        <v>0</v>
      </c>
      <c r="L21" s="268">
        <v>10713</v>
      </c>
      <c r="M21" s="259">
        <f t="shared" si="18"/>
        <v>0</v>
      </c>
      <c r="N21" s="83"/>
      <c r="O21" s="259">
        <f t="shared" si="19"/>
        <v>-100</v>
      </c>
      <c r="P21" s="83"/>
      <c r="Q21" s="82" t="e">
        <f t="shared" si="20"/>
        <v>#DIV/0!</v>
      </c>
      <c r="R21" s="268">
        <v>0</v>
      </c>
      <c r="S21" s="82" t="e">
        <f t="shared" si="21"/>
        <v>#DIV/0!</v>
      </c>
      <c r="T21" s="268"/>
      <c r="U21" s="259" t="e">
        <f t="shared" si="22"/>
        <v>#DIV/0!</v>
      </c>
      <c r="V21" s="268"/>
      <c r="W21" s="259" t="e">
        <f t="shared" si="23"/>
        <v>#DIV/0!</v>
      </c>
      <c r="X21" s="268"/>
      <c r="Y21" s="82" t="e">
        <f t="shared" si="24"/>
        <v>#DIV/0!</v>
      </c>
      <c r="Z21" s="268">
        <v>0</v>
      </c>
      <c r="AA21" s="82" t="e">
        <f t="shared" si="25"/>
        <v>#DIV/0!</v>
      </c>
      <c r="AB21" s="83"/>
      <c r="AC21" s="82" t="e">
        <f t="shared" si="26"/>
        <v>#DIV/0!</v>
      </c>
      <c r="AD21" s="268"/>
      <c r="AE21" s="259" t="e">
        <f t="shared" si="27"/>
        <v>#DIV/0!</v>
      </c>
      <c r="AF21" s="268"/>
      <c r="AG21" s="259" t="e">
        <f t="shared" si="28"/>
        <v>#DIV/0!</v>
      </c>
      <c r="AH21" s="268"/>
      <c r="AI21" s="259" t="e">
        <f t="shared" si="29"/>
        <v>#DIV/0!</v>
      </c>
    </row>
    <row r="22" spans="1:35" ht="12.75">
      <c r="A22" s="337">
        <v>8</v>
      </c>
      <c r="B22" s="334">
        <v>756</v>
      </c>
      <c r="C22" s="338" t="s">
        <v>142</v>
      </c>
      <c r="D22" s="339"/>
      <c r="E22" s="325">
        <v>27837.59</v>
      </c>
      <c r="F22" s="329">
        <v>35935</v>
      </c>
      <c r="G22" s="330">
        <f t="shared" si="15"/>
        <v>29.088042463446016</v>
      </c>
      <c r="H22" s="325">
        <v>35935</v>
      </c>
      <c r="I22" s="330">
        <f t="shared" si="16"/>
        <v>0</v>
      </c>
      <c r="J22" s="329">
        <f>H22*100.5%</f>
        <v>36114.674999999996</v>
      </c>
      <c r="K22" s="330">
        <f t="shared" si="17"/>
        <v>0.4999999999999858</v>
      </c>
      <c r="L22" s="329">
        <f>J22*101.5%</f>
        <v>36656.395124999995</v>
      </c>
      <c r="M22" s="330">
        <f t="shared" si="18"/>
        <v>1.4999999999999858</v>
      </c>
      <c r="N22" s="329">
        <f>L22*101.5%</f>
        <v>37206.24105187499</v>
      </c>
      <c r="O22" s="330">
        <f t="shared" si="19"/>
        <v>1.4999999999999858</v>
      </c>
      <c r="P22" s="329">
        <f>N22*101.5%</f>
        <v>37764.33466765311</v>
      </c>
      <c r="Q22" s="326">
        <f t="shared" si="20"/>
        <v>1.4999999999999858</v>
      </c>
      <c r="R22" s="329">
        <f>P22*101.5%</f>
        <v>38330.7996876679</v>
      </c>
      <c r="S22" s="326">
        <f t="shared" si="21"/>
        <v>1.4999999999999858</v>
      </c>
      <c r="T22" s="329">
        <f>R22*101.5%</f>
        <v>38905.76168298292</v>
      </c>
      <c r="U22" s="330">
        <f t="shared" si="22"/>
        <v>1.4999999999999858</v>
      </c>
      <c r="V22" s="329">
        <f>T22*101.5%</f>
        <v>39489.34810822766</v>
      </c>
      <c r="W22" s="330">
        <f t="shared" si="23"/>
        <v>1.4999999999999858</v>
      </c>
      <c r="X22" s="329">
        <f>V22*101.5%</f>
        <v>40081.68832985107</v>
      </c>
      <c r="Y22" s="326">
        <f t="shared" si="24"/>
        <v>1.4999999999999858</v>
      </c>
      <c r="Z22" s="329">
        <f>X22*101.5%</f>
        <v>40682.91365479884</v>
      </c>
      <c r="AA22" s="326">
        <f t="shared" si="25"/>
        <v>1.4999999999999858</v>
      </c>
      <c r="AB22" s="325">
        <f>Z22*101.5%</f>
        <v>41293.15735962082</v>
      </c>
      <c r="AC22" s="326">
        <f t="shared" si="26"/>
        <v>1.4999999999999858</v>
      </c>
      <c r="AD22" s="329">
        <f>AB22*101.5%</f>
        <v>41912.55472001513</v>
      </c>
      <c r="AE22" s="330">
        <f t="shared" si="27"/>
        <v>1.4999999999999858</v>
      </c>
      <c r="AF22" s="329">
        <f>AD22*101.5%</f>
        <v>42541.24304081535</v>
      </c>
      <c r="AG22" s="330">
        <f t="shared" si="28"/>
        <v>1.4999999999999858</v>
      </c>
      <c r="AH22" s="329">
        <f>AF22*101.5%</f>
        <v>43179.361686427575</v>
      </c>
      <c r="AI22" s="330">
        <f t="shared" si="29"/>
        <v>1.4999999999999858</v>
      </c>
    </row>
    <row r="23" spans="3:35" ht="12.75">
      <c r="C23" s="88" t="s">
        <v>138</v>
      </c>
      <c r="D23" s="89"/>
      <c r="E23" s="83">
        <v>22008</v>
      </c>
      <c r="F23" s="268">
        <v>28435</v>
      </c>
      <c r="G23" s="259">
        <f t="shared" si="15"/>
        <v>29.203017084696484</v>
      </c>
      <c r="H23" s="83">
        <v>28435</v>
      </c>
      <c r="I23" s="259">
        <f t="shared" si="16"/>
        <v>0</v>
      </c>
      <c r="J23" s="268">
        <v>28435</v>
      </c>
      <c r="K23" s="259">
        <f t="shared" si="17"/>
        <v>0</v>
      </c>
      <c r="L23" s="268">
        <v>28435</v>
      </c>
      <c r="M23" s="259">
        <f t="shared" si="18"/>
        <v>0</v>
      </c>
      <c r="N23" s="83">
        <v>28345</v>
      </c>
      <c r="O23" s="259">
        <f t="shared" si="19"/>
        <v>-0.31651134165640826</v>
      </c>
      <c r="P23" s="83">
        <v>28345</v>
      </c>
      <c r="Q23" s="82">
        <f t="shared" si="20"/>
        <v>0</v>
      </c>
      <c r="R23" s="268">
        <v>0</v>
      </c>
      <c r="S23" s="82">
        <f t="shared" si="21"/>
        <v>-100</v>
      </c>
      <c r="T23" s="268"/>
      <c r="U23" s="259" t="e">
        <f t="shared" si="22"/>
        <v>#DIV/0!</v>
      </c>
      <c r="V23" s="268"/>
      <c r="W23" s="259" t="e">
        <f t="shared" si="23"/>
        <v>#DIV/0!</v>
      </c>
      <c r="X23" s="268"/>
      <c r="Y23" s="82" t="e">
        <f t="shared" si="24"/>
        <v>#DIV/0!</v>
      </c>
      <c r="Z23" s="268">
        <v>0</v>
      </c>
      <c r="AA23" s="82" t="e">
        <f t="shared" si="25"/>
        <v>#DIV/0!</v>
      </c>
      <c r="AB23" s="83"/>
      <c r="AC23" s="82" t="e">
        <f t="shared" si="26"/>
        <v>#DIV/0!</v>
      </c>
      <c r="AD23" s="268"/>
      <c r="AE23" s="259" t="e">
        <f t="shared" si="27"/>
        <v>#DIV/0!</v>
      </c>
      <c r="AF23" s="268"/>
      <c r="AG23" s="259" t="e">
        <f t="shared" si="28"/>
        <v>#DIV/0!</v>
      </c>
      <c r="AH23" s="268"/>
      <c r="AI23" s="259" t="e">
        <f t="shared" si="29"/>
        <v>#DIV/0!</v>
      </c>
    </row>
    <row r="24" spans="1:35" ht="12.75">
      <c r="A24" s="99" t="s">
        <v>48</v>
      </c>
      <c r="B24" s="100">
        <v>757</v>
      </c>
      <c r="C24" s="102" t="s">
        <v>21</v>
      </c>
      <c r="D24" s="103"/>
      <c r="E24" s="210">
        <v>225500.12</v>
      </c>
      <c r="F24" s="269">
        <v>279476</v>
      </c>
      <c r="G24" s="260">
        <f t="shared" si="15"/>
        <v>23.93607595419462</v>
      </c>
      <c r="H24" s="210">
        <v>285898</v>
      </c>
      <c r="I24" s="260">
        <f t="shared" si="16"/>
        <v>2.297871731383026</v>
      </c>
      <c r="J24" s="269">
        <v>464952</v>
      </c>
      <c r="K24" s="260">
        <f t="shared" si="17"/>
        <v>62.62862979104435</v>
      </c>
      <c r="L24" s="269">
        <v>352572</v>
      </c>
      <c r="M24" s="260">
        <f t="shared" si="18"/>
        <v>-24.17023692768285</v>
      </c>
      <c r="N24" s="210">
        <v>322675</v>
      </c>
      <c r="O24" s="260">
        <f t="shared" si="19"/>
        <v>-8.479686418660577</v>
      </c>
      <c r="P24" s="210">
        <v>178697</v>
      </c>
      <c r="Q24" s="209">
        <f t="shared" si="20"/>
        <v>-44.62012861238088</v>
      </c>
      <c r="R24" s="269">
        <v>151197</v>
      </c>
      <c r="S24" s="209">
        <f t="shared" si="21"/>
        <v>-15.389178329798483</v>
      </c>
      <c r="T24" s="269">
        <v>153697</v>
      </c>
      <c r="U24" s="260">
        <f t="shared" si="22"/>
        <v>1.6534719604224932</v>
      </c>
      <c r="V24" s="269">
        <v>96197</v>
      </c>
      <c r="W24" s="260">
        <f t="shared" si="23"/>
        <v>-37.411270226484575</v>
      </c>
      <c r="X24" s="269">
        <v>68697</v>
      </c>
      <c r="Y24" s="209">
        <f t="shared" si="24"/>
        <v>-28.58717007806895</v>
      </c>
      <c r="Z24" s="269">
        <v>38578</v>
      </c>
      <c r="AA24" s="209">
        <f t="shared" si="25"/>
        <v>-43.84325370831333</v>
      </c>
      <c r="AB24" s="210">
        <v>18156</v>
      </c>
      <c r="AC24" s="209">
        <f t="shared" si="26"/>
        <v>-52.93690704546633</v>
      </c>
      <c r="AD24" s="269">
        <v>0</v>
      </c>
      <c r="AE24" s="260">
        <f t="shared" si="27"/>
        <v>-100</v>
      </c>
      <c r="AF24" s="269">
        <v>0</v>
      </c>
      <c r="AG24" s="260" t="e">
        <f t="shared" si="28"/>
        <v>#DIV/0!</v>
      </c>
      <c r="AH24" s="269">
        <v>0</v>
      </c>
      <c r="AI24" s="260" t="e">
        <f t="shared" si="29"/>
        <v>#DIV/0!</v>
      </c>
    </row>
    <row r="25" spans="1:35" ht="12.75">
      <c r="A25" s="333" t="s">
        <v>49</v>
      </c>
      <c r="B25" s="334">
        <v>801</v>
      </c>
      <c r="C25" s="338" t="s">
        <v>149</v>
      </c>
      <c r="D25" s="339"/>
      <c r="E25" s="325">
        <v>5851371.26</v>
      </c>
      <c r="F25" s="329">
        <v>6505024</v>
      </c>
      <c r="G25" s="330">
        <f t="shared" si="15"/>
        <v>11.170932606316967</v>
      </c>
      <c r="H25" s="325">
        <v>6526388</v>
      </c>
      <c r="I25" s="330">
        <f t="shared" si="16"/>
        <v>0.3284230773014798</v>
      </c>
      <c r="J25" s="329">
        <v>6508072</v>
      </c>
      <c r="K25" s="330">
        <f t="shared" si="17"/>
        <v>-0.28064528189251803</v>
      </c>
      <c r="L25" s="329">
        <v>6470081</v>
      </c>
      <c r="M25" s="330">
        <f t="shared" si="18"/>
        <v>-0.5837519929097255</v>
      </c>
      <c r="N25" s="325">
        <v>6592420</v>
      </c>
      <c r="O25" s="330">
        <f t="shared" si="19"/>
        <v>1.890841861176071</v>
      </c>
      <c r="P25" s="325">
        <v>6615095</v>
      </c>
      <c r="Q25" s="326">
        <f t="shared" si="20"/>
        <v>0.3439556338946943</v>
      </c>
      <c r="R25" s="329">
        <f>P25*101.5%</f>
        <v>6714321.425</v>
      </c>
      <c r="S25" s="326">
        <f t="shared" si="21"/>
        <v>1.4999999999999858</v>
      </c>
      <c r="T25" s="329">
        <f>R25*101.5%</f>
        <v>6815036.246374999</v>
      </c>
      <c r="U25" s="330">
        <f t="shared" si="22"/>
        <v>1.4999999999999858</v>
      </c>
      <c r="V25" s="329">
        <f>T25*101.5%</f>
        <v>6917261.790070623</v>
      </c>
      <c r="W25" s="330">
        <f t="shared" si="23"/>
        <v>1.4999999999999858</v>
      </c>
      <c r="X25" s="329">
        <f>V25*101.5%</f>
        <v>7021020.716921682</v>
      </c>
      <c r="Y25" s="326">
        <f t="shared" si="24"/>
        <v>1.4999999999999858</v>
      </c>
      <c r="Z25" s="329">
        <f>X25*101.5%</f>
        <v>7126336.027675506</v>
      </c>
      <c r="AA25" s="326">
        <f t="shared" si="25"/>
        <v>1.4999999999999858</v>
      </c>
      <c r="AB25" s="325">
        <f>Z25*101.5%</f>
        <v>7233231.068090637</v>
      </c>
      <c r="AC25" s="326">
        <f t="shared" si="26"/>
        <v>1.4999999999999858</v>
      </c>
      <c r="AD25" s="329">
        <f>AB25*101.5%</f>
        <v>7341729.534111996</v>
      </c>
      <c r="AE25" s="330">
        <f t="shared" si="27"/>
        <v>1.4999999999999858</v>
      </c>
      <c r="AF25" s="329">
        <f>AD25*101.5%</f>
        <v>7451855.477123676</v>
      </c>
      <c r="AG25" s="330">
        <f t="shared" si="28"/>
        <v>1.4999999999999858</v>
      </c>
      <c r="AH25" s="329">
        <f>AF25*101.5%</f>
        <v>7563633.309280531</v>
      </c>
      <c r="AI25" s="330">
        <f t="shared" si="29"/>
        <v>1.4999999999999858</v>
      </c>
    </row>
    <row r="26" spans="1:35" ht="12.75">
      <c r="A26" s="104"/>
      <c r="B26" s="75"/>
      <c r="C26" s="105" t="s">
        <v>24</v>
      </c>
      <c r="D26" s="106" t="s">
        <v>25</v>
      </c>
      <c r="E26" s="83">
        <v>3316517.54</v>
      </c>
      <c r="F26" s="268">
        <v>3592836</v>
      </c>
      <c r="G26" s="259">
        <f t="shared" si="15"/>
        <v>8.33158446072926</v>
      </c>
      <c r="H26" s="83">
        <f>F26*101.5%</f>
        <v>3646728.5399999996</v>
      </c>
      <c r="I26" s="259">
        <f t="shared" si="16"/>
        <v>1.4999999999999858</v>
      </c>
      <c r="J26" s="268">
        <f>H26*101.5%</f>
        <v>3701429.4680999992</v>
      </c>
      <c r="K26" s="259">
        <f t="shared" si="17"/>
        <v>1.4999999999999858</v>
      </c>
      <c r="L26" s="268">
        <f>J26*101.5%</f>
        <v>3756950.910121499</v>
      </c>
      <c r="M26" s="259">
        <f t="shared" si="18"/>
        <v>1.4999999999999858</v>
      </c>
      <c r="N26" s="83">
        <f>L26*101.5%</f>
        <v>3813305.1737733213</v>
      </c>
      <c r="O26" s="259">
        <f t="shared" si="19"/>
        <v>1.4999999999999858</v>
      </c>
      <c r="P26" s="83">
        <f>N26*101.5%</f>
        <v>3870504.7513799206</v>
      </c>
      <c r="Q26" s="82">
        <f t="shared" si="20"/>
        <v>1.4999999999999858</v>
      </c>
      <c r="R26" s="268">
        <f>P26*101.5%</f>
        <v>3928562.322650619</v>
      </c>
      <c r="S26" s="82">
        <f t="shared" si="21"/>
        <v>1.4999999999999858</v>
      </c>
      <c r="T26" s="268">
        <f>R26*101.5%</f>
        <v>3987490.757490378</v>
      </c>
      <c r="U26" s="259">
        <f t="shared" si="22"/>
        <v>1.4999999999999858</v>
      </c>
      <c r="V26" s="268">
        <f>T26*101.5%</f>
        <v>4047303.118852733</v>
      </c>
      <c r="W26" s="259">
        <f t="shared" si="23"/>
        <v>1.4999999999999858</v>
      </c>
      <c r="X26" s="268">
        <f>V26*101.5%</f>
        <v>4108012.665635524</v>
      </c>
      <c r="Y26" s="82">
        <f t="shared" si="24"/>
        <v>1.4999999999999858</v>
      </c>
      <c r="Z26" s="268">
        <f>X26*101.5%</f>
        <v>4169632.8556200564</v>
      </c>
      <c r="AA26" s="82">
        <f t="shared" si="25"/>
        <v>1.4999999999999858</v>
      </c>
      <c r="AB26" s="83">
        <f>Z26*101.5%</f>
        <v>4232177.348454357</v>
      </c>
      <c r="AC26" s="82">
        <f t="shared" si="26"/>
        <v>1.4999999999999858</v>
      </c>
      <c r="AD26" s="268">
        <f>AB26*101.5%</f>
        <v>4295660.0086811725</v>
      </c>
      <c r="AE26" s="259">
        <f t="shared" si="27"/>
        <v>1.4999999999999858</v>
      </c>
      <c r="AF26" s="268">
        <f>AD26*101.5%</f>
        <v>4360094.9088113895</v>
      </c>
      <c r="AG26" s="259">
        <f t="shared" si="28"/>
        <v>1.4999999999999858</v>
      </c>
      <c r="AH26" s="268">
        <f>AF26*101.5%</f>
        <v>4425496.33244356</v>
      </c>
      <c r="AI26" s="259">
        <f t="shared" si="29"/>
        <v>1.4999999999999858</v>
      </c>
    </row>
    <row r="27" spans="1:35" ht="12.75">
      <c r="A27" s="104"/>
      <c r="B27" s="75"/>
      <c r="C27" s="107"/>
      <c r="D27" s="108" t="s">
        <v>71</v>
      </c>
      <c r="E27" s="83">
        <v>1323783.85</v>
      </c>
      <c r="F27" s="268">
        <v>1430363</v>
      </c>
      <c r="G27" s="259">
        <f t="shared" si="15"/>
        <v>8.051099127701235</v>
      </c>
      <c r="H27" s="83">
        <f>F27*101.5%</f>
        <v>1451818.4449999998</v>
      </c>
      <c r="I27" s="259">
        <f t="shared" si="16"/>
        <v>1.4999999999999858</v>
      </c>
      <c r="J27" s="268">
        <f>H27*101.5%</f>
        <v>1473595.7216749997</v>
      </c>
      <c r="K27" s="259">
        <f t="shared" si="17"/>
        <v>1.4999999999999858</v>
      </c>
      <c r="L27" s="268">
        <f>J27*101.5%</f>
        <v>1495699.6575001245</v>
      </c>
      <c r="M27" s="259">
        <f t="shared" si="18"/>
        <v>1.4999999999999858</v>
      </c>
      <c r="N27" s="83">
        <f>L27*101.5%</f>
        <v>1518135.1523626263</v>
      </c>
      <c r="O27" s="259">
        <f t="shared" si="19"/>
        <v>1.4999999999999858</v>
      </c>
      <c r="P27" s="83">
        <f>N27*101.5%</f>
        <v>1540907.1796480655</v>
      </c>
      <c r="Q27" s="82">
        <f t="shared" si="20"/>
        <v>1.4999999999999858</v>
      </c>
      <c r="R27" s="268">
        <f>P27*101.5%</f>
        <v>1564020.7873427863</v>
      </c>
      <c r="S27" s="82">
        <f t="shared" si="21"/>
        <v>1.4999999999999858</v>
      </c>
      <c r="T27" s="268">
        <f>R27*101.5%</f>
        <v>1587481.099152928</v>
      </c>
      <c r="U27" s="259">
        <f t="shared" si="22"/>
        <v>1.4999999999999858</v>
      </c>
      <c r="V27" s="268">
        <f>T27*101.5%</f>
        <v>1611293.3156402218</v>
      </c>
      <c r="W27" s="259">
        <f t="shared" si="23"/>
        <v>1.4999999999999858</v>
      </c>
      <c r="X27" s="268">
        <f>V27*101.5%</f>
        <v>1635462.715374825</v>
      </c>
      <c r="Y27" s="82">
        <f t="shared" si="24"/>
        <v>1.4999999999999858</v>
      </c>
      <c r="Z27" s="268">
        <f>X27*101.5%</f>
        <v>1659994.6561054473</v>
      </c>
      <c r="AA27" s="82">
        <f t="shared" si="25"/>
        <v>1.4999999999999858</v>
      </c>
      <c r="AB27" s="83">
        <f>Z27*101.5%</f>
        <v>1684894.5759470288</v>
      </c>
      <c r="AC27" s="82">
        <f t="shared" si="26"/>
        <v>1.4999999999999858</v>
      </c>
      <c r="AD27" s="268">
        <f>AB27*101.5%</f>
        <v>1710167.994586234</v>
      </c>
      <c r="AE27" s="259">
        <f t="shared" si="27"/>
        <v>1.4999999999999858</v>
      </c>
      <c r="AF27" s="268">
        <f>AD27*101.5%</f>
        <v>1735820.5145050273</v>
      </c>
      <c r="AG27" s="259">
        <f t="shared" si="28"/>
        <v>1.4999999999999858</v>
      </c>
      <c r="AH27" s="268">
        <f>AF27*101.5%</f>
        <v>1761857.8222226026</v>
      </c>
      <c r="AI27" s="259">
        <f t="shared" si="29"/>
        <v>1.4999999999999858</v>
      </c>
    </row>
    <row r="28" spans="1:35" ht="12.75">
      <c r="A28" s="104"/>
      <c r="B28" s="75"/>
      <c r="C28" s="107"/>
      <c r="D28" s="109" t="s">
        <v>26</v>
      </c>
      <c r="E28" s="83">
        <v>10832.57</v>
      </c>
      <c r="F28" s="268"/>
      <c r="G28" s="259"/>
      <c r="H28" s="83">
        <v>0</v>
      </c>
      <c r="I28" s="259"/>
      <c r="J28" s="268">
        <v>0</v>
      </c>
      <c r="K28" s="259"/>
      <c r="L28" s="268">
        <f>J28*101.5%</f>
        <v>0</v>
      </c>
      <c r="M28" s="259"/>
      <c r="N28" s="83"/>
      <c r="O28" s="259"/>
      <c r="P28" s="83">
        <v>0</v>
      </c>
      <c r="Q28" s="82"/>
      <c r="R28" s="268">
        <v>0</v>
      </c>
      <c r="S28" s="82"/>
      <c r="T28" s="268">
        <v>0</v>
      </c>
      <c r="U28" s="259"/>
      <c r="V28" s="268">
        <v>0</v>
      </c>
      <c r="W28" s="259"/>
      <c r="X28" s="268">
        <v>0</v>
      </c>
      <c r="Y28" s="82"/>
      <c r="Z28" s="268">
        <v>0</v>
      </c>
      <c r="AA28" s="82"/>
      <c r="AB28" s="83">
        <v>0</v>
      </c>
      <c r="AC28" s="82"/>
      <c r="AD28" s="268">
        <v>0</v>
      </c>
      <c r="AE28" s="259"/>
      <c r="AF28" s="268">
        <v>0</v>
      </c>
      <c r="AG28" s="259"/>
      <c r="AH28" s="268">
        <v>0</v>
      </c>
      <c r="AI28" s="259"/>
    </row>
    <row r="29" spans="3:35" ht="12.75">
      <c r="C29" s="88" t="s">
        <v>147</v>
      </c>
      <c r="D29" s="89"/>
      <c r="E29" s="83">
        <v>4650638.66</v>
      </c>
      <c r="F29" s="268">
        <v>5080774</v>
      </c>
      <c r="G29" s="259">
        <f aca="true" t="shared" si="30" ref="G29:G34">F29/E29*100-100</f>
        <v>9.24895205683427</v>
      </c>
      <c r="H29" s="83">
        <v>5080774</v>
      </c>
      <c r="I29" s="259">
        <f aca="true" t="shared" si="31" ref="I29:I34">H29/F29*100-100</f>
        <v>0</v>
      </c>
      <c r="J29" s="268">
        <v>5080774</v>
      </c>
      <c r="K29" s="259">
        <f aca="true" t="shared" si="32" ref="K29:K34">J29/H29*100-100</f>
        <v>0</v>
      </c>
      <c r="L29" s="268">
        <v>5080774</v>
      </c>
      <c r="M29" s="259">
        <f aca="true" t="shared" si="33" ref="M29:M34">L29/J29*100-100</f>
        <v>0</v>
      </c>
      <c r="N29" s="83">
        <v>5080774</v>
      </c>
      <c r="O29" s="259">
        <f aca="true" t="shared" si="34" ref="O29:O34">N29/L29*100-100</f>
        <v>0</v>
      </c>
      <c r="P29" s="83">
        <v>5080774</v>
      </c>
      <c r="Q29" s="82">
        <f aca="true" t="shared" si="35" ref="Q29:Q34">P29/N29*100-100</f>
        <v>0</v>
      </c>
      <c r="R29" s="268">
        <v>0</v>
      </c>
      <c r="S29" s="82">
        <f aca="true" t="shared" si="36" ref="S29:S34">R29/P29*100-100</f>
        <v>-100</v>
      </c>
      <c r="T29" s="268"/>
      <c r="U29" s="259" t="e">
        <f aca="true" t="shared" si="37" ref="U29:U34">T29/R29*100-100</f>
        <v>#DIV/0!</v>
      </c>
      <c r="V29" s="268"/>
      <c r="W29" s="259" t="e">
        <f aca="true" t="shared" si="38" ref="W29:W34">V29/T29*100-100</f>
        <v>#DIV/0!</v>
      </c>
      <c r="X29" s="268"/>
      <c r="Y29" s="82" t="e">
        <f aca="true" t="shared" si="39" ref="Y29:Y34">X29/V29*100-100</f>
        <v>#DIV/0!</v>
      </c>
      <c r="Z29" s="268">
        <v>0</v>
      </c>
      <c r="AA29" s="82" t="e">
        <f aca="true" t="shared" si="40" ref="AA29:AA34">Z29/X29*100-100</f>
        <v>#DIV/0!</v>
      </c>
      <c r="AB29" s="83"/>
      <c r="AC29" s="82" t="e">
        <f aca="true" t="shared" si="41" ref="AC29:AC34">AB29/Z29*100-100</f>
        <v>#DIV/0!</v>
      </c>
      <c r="AD29" s="268"/>
      <c r="AE29" s="259" t="e">
        <f aca="true" t="shared" si="42" ref="AE29:AE34">AD29/AB29*100-100</f>
        <v>#DIV/0!</v>
      </c>
      <c r="AF29" s="268"/>
      <c r="AG29" s="259" t="e">
        <f aca="true" t="shared" si="43" ref="AG29:AG34">AF29/AD29*100-100</f>
        <v>#DIV/0!</v>
      </c>
      <c r="AH29" s="268"/>
      <c r="AI29" s="259" t="e">
        <f aca="true" t="shared" si="44" ref="AI29:AI34">AH29/AF29*100-100</f>
        <v>#DIV/0!</v>
      </c>
    </row>
    <row r="30" spans="1:35" ht="12.75">
      <c r="A30" s="337" t="s">
        <v>50</v>
      </c>
      <c r="B30" s="334">
        <v>801</v>
      </c>
      <c r="C30" s="338" t="s">
        <v>150</v>
      </c>
      <c r="D30" s="339"/>
      <c r="E30" s="325">
        <v>81094.08</v>
      </c>
      <c r="F30" s="329">
        <v>170530</v>
      </c>
      <c r="G30" s="330">
        <f t="shared" si="30"/>
        <v>110.28662018238569</v>
      </c>
      <c r="H30" s="325">
        <v>170750</v>
      </c>
      <c r="I30" s="330">
        <f t="shared" si="31"/>
        <v>0.12900955843547024</v>
      </c>
      <c r="J30" s="329">
        <f>H30*100.5%</f>
        <v>171603.74999999997</v>
      </c>
      <c r="K30" s="330">
        <f t="shared" si="32"/>
        <v>0.4999999999999858</v>
      </c>
      <c r="L30" s="329">
        <f>J30*100.5%</f>
        <v>172461.76874999996</v>
      </c>
      <c r="M30" s="330">
        <f t="shared" si="33"/>
        <v>0.4999999999999858</v>
      </c>
      <c r="N30" s="329">
        <v>125048</v>
      </c>
      <c r="O30" s="330">
        <f t="shared" si="34"/>
        <v>-27.492335891980105</v>
      </c>
      <c r="P30" s="329">
        <v>177674.43</v>
      </c>
      <c r="Q30" s="326">
        <f t="shared" si="35"/>
        <v>42.08498336638732</v>
      </c>
      <c r="R30" s="329">
        <f>P30*101.5%</f>
        <v>180339.54644999997</v>
      </c>
      <c r="S30" s="326">
        <f t="shared" si="36"/>
        <v>1.4999999999999858</v>
      </c>
      <c r="T30" s="329">
        <f>R30*101.5%</f>
        <v>183044.63964674994</v>
      </c>
      <c r="U30" s="330">
        <f t="shared" si="37"/>
        <v>1.4999999999999858</v>
      </c>
      <c r="V30" s="329">
        <f>T30*101.5%</f>
        <v>185790.30924145118</v>
      </c>
      <c r="W30" s="330">
        <f t="shared" si="38"/>
        <v>1.4999999999999858</v>
      </c>
      <c r="X30" s="329">
        <f>V30*101.5%</f>
        <v>188577.16388007294</v>
      </c>
      <c r="Y30" s="326">
        <f t="shared" si="39"/>
        <v>1.4999999999999858</v>
      </c>
      <c r="Z30" s="329">
        <f>X30*101.5%</f>
        <v>191405.82133827402</v>
      </c>
      <c r="AA30" s="326">
        <f t="shared" si="40"/>
        <v>1.4999999999999858</v>
      </c>
      <c r="AB30" s="325">
        <f>Z30*101.5%</f>
        <v>194276.9086583481</v>
      </c>
      <c r="AC30" s="326">
        <f t="shared" si="41"/>
        <v>1.4999999999999858</v>
      </c>
      <c r="AD30" s="329">
        <f>AB30*101.5%</f>
        <v>197191.0622882233</v>
      </c>
      <c r="AE30" s="330">
        <f t="shared" si="42"/>
        <v>1.4999999999999858</v>
      </c>
      <c r="AF30" s="329">
        <f>AD30*101.5%</f>
        <v>200148.92822254662</v>
      </c>
      <c r="AG30" s="330">
        <f t="shared" si="43"/>
        <v>1.4999999999999858</v>
      </c>
      <c r="AH30" s="329">
        <f>AF30*101.5%</f>
        <v>203151.1621458848</v>
      </c>
      <c r="AI30" s="330">
        <f t="shared" si="44"/>
        <v>1.4999999999999858</v>
      </c>
    </row>
    <row r="31" spans="3:35" ht="12.75">
      <c r="C31" s="88" t="s">
        <v>138</v>
      </c>
      <c r="D31" s="89"/>
      <c r="E31" s="83">
        <v>4210.95</v>
      </c>
      <c r="F31" s="268">
        <v>19607</v>
      </c>
      <c r="G31" s="259">
        <f t="shared" si="30"/>
        <v>365.61939704817206</v>
      </c>
      <c r="H31" s="83">
        <v>19607</v>
      </c>
      <c r="I31" s="259">
        <f t="shared" si="31"/>
        <v>0</v>
      </c>
      <c r="J31" s="268">
        <v>19607</v>
      </c>
      <c r="K31" s="259">
        <f t="shared" si="32"/>
        <v>0</v>
      </c>
      <c r="L31" s="268">
        <v>19607</v>
      </c>
      <c r="M31" s="259">
        <f t="shared" si="33"/>
        <v>0</v>
      </c>
      <c r="N31" s="83">
        <v>19607</v>
      </c>
      <c r="O31" s="259">
        <f t="shared" si="34"/>
        <v>0</v>
      </c>
      <c r="P31" s="83">
        <v>19607</v>
      </c>
      <c r="Q31" s="82">
        <f t="shared" si="35"/>
        <v>0</v>
      </c>
      <c r="R31" s="268">
        <v>0</v>
      </c>
      <c r="S31" s="82">
        <f t="shared" si="36"/>
        <v>-100</v>
      </c>
      <c r="T31" s="268"/>
      <c r="U31" s="259" t="e">
        <f t="shared" si="37"/>
        <v>#DIV/0!</v>
      </c>
      <c r="V31" s="268"/>
      <c r="W31" s="259" t="e">
        <f t="shared" si="38"/>
        <v>#DIV/0!</v>
      </c>
      <c r="X31" s="268"/>
      <c r="Y31" s="82" t="e">
        <f t="shared" si="39"/>
        <v>#DIV/0!</v>
      </c>
      <c r="Z31" s="268">
        <v>0</v>
      </c>
      <c r="AA31" s="82" t="e">
        <f t="shared" si="40"/>
        <v>#DIV/0!</v>
      </c>
      <c r="AB31" s="83"/>
      <c r="AC31" s="82" t="e">
        <f t="shared" si="41"/>
        <v>#DIV/0!</v>
      </c>
      <c r="AD31" s="268"/>
      <c r="AE31" s="259" t="e">
        <f t="shared" si="42"/>
        <v>#DIV/0!</v>
      </c>
      <c r="AF31" s="268"/>
      <c r="AG31" s="259" t="e">
        <f t="shared" si="43"/>
        <v>#DIV/0!</v>
      </c>
      <c r="AH31" s="268"/>
      <c r="AI31" s="259" t="e">
        <f t="shared" si="44"/>
        <v>#DIV/0!</v>
      </c>
    </row>
    <row r="32" spans="1:35" ht="12.75">
      <c r="A32" s="337" t="s">
        <v>51</v>
      </c>
      <c r="B32" s="334">
        <v>851</v>
      </c>
      <c r="C32" s="338" t="s">
        <v>151</v>
      </c>
      <c r="D32" s="339"/>
      <c r="E32" s="325">
        <v>70643.86</v>
      </c>
      <c r="F32" s="329">
        <v>68468</v>
      </c>
      <c r="G32" s="330">
        <f t="shared" si="30"/>
        <v>-3.0800412095262004</v>
      </c>
      <c r="H32" s="325">
        <v>64450</v>
      </c>
      <c r="I32" s="330">
        <f t="shared" si="31"/>
        <v>-5.8684348892913505</v>
      </c>
      <c r="J32" s="329">
        <f>H32*101.5%</f>
        <v>65416.74999999999</v>
      </c>
      <c r="K32" s="330">
        <f t="shared" si="32"/>
        <v>1.4999999999999858</v>
      </c>
      <c r="L32" s="329">
        <f>J32*101.5%</f>
        <v>66398.00124999999</v>
      </c>
      <c r="M32" s="330">
        <f t="shared" si="33"/>
        <v>1.4999999999999858</v>
      </c>
      <c r="N32" s="329">
        <f>L32*101.5%</f>
        <v>67393.97126874999</v>
      </c>
      <c r="O32" s="330">
        <f t="shared" si="34"/>
        <v>1.4999999999999858</v>
      </c>
      <c r="P32" s="329">
        <f>N32*101.5%</f>
        <v>68404.88083778122</v>
      </c>
      <c r="Q32" s="326">
        <f t="shared" si="35"/>
        <v>1.4999999999999858</v>
      </c>
      <c r="R32" s="329">
        <f>P32*101.5%</f>
        <v>69430.95405034794</v>
      </c>
      <c r="S32" s="326">
        <f t="shared" si="36"/>
        <v>1.4999999999999858</v>
      </c>
      <c r="T32" s="329">
        <f>R32*101.5%</f>
        <v>70472.41836110315</v>
      </c>
      <c r="U32" s="330">
        <f t="shared" si="37"/>
        <v>1.4999999999999858</v>
      </c>
      <c r="V32" s="329">
        <f>T32*101.5%</f>
        <v>71529.50463651969</v>
      </c>
      <c r="W32" s="330">
        <f t="shared" si="38"/>
        <v>1.4999999999999858</v>
      </c>
      <c r="X32" s="329">
        <f>V32*101.5%</f>
        <v>72602.44720606747</v>
      </c>
      <c r="Y32" s="326">
        <f t="shared" si="39"/>
        <v>1.4999999999999858</v>
      </c>
      <c r="Z32" s="329">
        <f>X32*101.5%</f>
        <v>73691.48391415848</v>
      </c>
      <c r="AA32" s="326">
        <f t="shared" si="40"/>
        <v>1.4999999999999858</v>
      </c>
      <c r="AB32" s="325">
        <f>Z32*101.5%</f>
        <v>74796.85617287084</v>
      </c>
      <c r="AC32" s="326">
        <f t="shared" si="41"/>
        <v>1.4999999999999858</v>
      </c>
      <c r="AD32" s="329">
        <f>AB32*101.5%</f>
        <v>75918.8090154639</v>
      </c>
      <c r="AE32" s="330">
        <f t="shared" si="42"/>
        <v>1.4999999999999858</v>
      </c>
      <c r="AF32" s="329">
        <f>AD32*101.5%</f>
        <v>77057.59115069585</v>
      </c>
      <c r="AG32" s="330">
        <f t="shared" si="43"/>
        <v>1.4999999999999858</v>
      </c>
      <c r="AH32" s="329">
        <f>AF32*101.5%</f>
        <v>78213.45501795628</v>
      </c>
      <c r="AI32" s="330">
        <f t="shared" si="44"/>
        <v>1.4999999999999858</v>
      </c>
    </row>
    <row r="33" spans="3:35" ht="12.75">
      <c r="C33" s="88" t="s">
        <v>138</v>
      </c>
      <c r="D33" s="89"/>
      <c r="E33" s="83">
        <v>16440</v>
      </c>
      <c r="F33" s="268">
        <v>20760</v>
      </c>
      <c r="G33" s="259">
        <f t="shared" si="30"/>
        <v>26.27737226277371</v>
      </c>
      <c r="H33" s="83">
        <v>20760</v>
      </c>
      <c r="I33" s="259">
        <f t="shared" si="31"/>
        <v>0</v>
      </c>
      <c r="J33" s="268">
        <v>20760</v>
      </c>
      <c r="K33" s="259">
        <f t="shared" si="32"/>
        <v>0</v>
      </c>
      <c r="L33" s="268">
        <v>20760</v>
      </c>
      <c r="M33" s="259">
        <f t="shared" si="33"/>
        <v>0</v>
      </c>
      <c r="N33" s="83">
        <v>20760</v>
      </c>
      <c r="O33" s="259">
        <f t="shared" si="34"/>
        <v>0</v>
      </c>
      <c r="P33" s="83">
        <v>20760</v>
      </c>
      <c r="Q33" s="82">
        <f t="shared" si="35"/>
        <v>0</v>
      </c>
      <c r="R33" s="268">
        <v>0</v>
      </c>
      <c r="S33" s="82">
        <f t="shared" si="36"/>
        <v>-100</v>
      </c>
      <c r="T33" s="268"/>
      <c r="U33" s="259" t="e">
        <f t="shared" si="37"/>
        <v>#DIV/0!</v>
      </c>
      <c r="V33" s="268"/>
      <c r="W33" s="259" t="e">
        <f t="shared" si="38"/>
        <v>#DIV/0!</v>
      </c>
      <c r="X33" s="268"/>
      <c r="Y33" s="82" t="e">
        <f t="shared" si="39"/>
        <v>#DIV/0!</v>
      </c>
      <c r="Z33" s="268">
        <v>0</v>
      </c>
      <c r="AA33" s="82" t="e">
        <f t="shared" si="40"/>
        <v>#DIV/0!</v>
      </c>
      <c r="AB33" s="83"/>
      <c r="AC33" s="82" t="e">
        <f t="shared" si="41"/>
        <v>#DIV/0!</v>
      </c>
      <c r="AD33" s="268"/>
      <c r="AE33" s="259" t="e">
        <f t="shared" si="42"/>
        <v>#DIV/0!</v>
      </c>
      <c r="AF33" s="268"/>
      <c r="AG33" s="259" t="e">
        <f t="shared" si="43"/>
        <v>#DIV/0!</v>
      </c>
      <c r="AH33" s="268"/>
      <c r="AI33" s="259" t="e">
        <f t="shared" si="44"/>
        <v>#DIV/0!</v>
      </c>
    </row>
    <row r="34" spans="1:35" ht="12.75">
      <c r="A34" s="333" t="s">
        <v>61</v>
      </c>
      <c r="B34" s="334">
        <v>852</v>
      </c>
      <c r="C34" s="335" t="s">
        <v>70</v>
      </c>
      <c r="D34" s="336"/>
      <c r="E34" s="325">
        <v>463283.98</v>
      </c>
      <c r="F34" s="329">
        <v>480664</v>
      </c>
      <c r="G34" s="330">
        <f t="shared" si="30"/>
        <v>3.7514830536553347</v>
      </c>
      <c r="H34" s="325">
        <f>F34*101.5%</f>
        <v>487873.95999999996</v>
      </c>
      <c r="I34" s="330">
        <f t="shared" si="31"/>
        <v>1.4999999999999858</v>
      </c>
      <c r="J34" s="329">
        <f>H34*100.5%</f>
        <v>490313.3297999999</v>
      </c>
      <c r="K34" s="330">
        <f t="shared" si="32"/>
        <v>0.4999999999999858</v>
      </c>
      <c r="L34" s="329">
        <f>J34*101.5%</f>
        <v>497668.02974699985</v>
      </c>
      <c r="M34" s="330">
        <f t="shared" si="33"/>
        <v>1.4999999999999858</v>
      </c>
      <c r="N34" s="325">
        <f>L34*101.5%</f>
        <v>505133.0501932048</v>
      </c>
      <c r="O34" s="330">
        <f t="shared" si="34"/>
        <v>1.4999999999999858</v>
      </c>
      <c r="P34" s="325">
        <f>N34*101.5%</f>
        <v>512710.0459461028</v>
      </c>
      <c r="Q34" s="326">
        <f t="shared" si="35"/>
        <v>1.4999999999999858</v>
      </c>
      <c r="R34" s="329">
        <f>P34*101.5%</f>
        <v>520400.6966352943</v>
      </c>
      <c r="S34" s="326">
        <f t="shared" si="36"/>
        <v>1.4999999999999858</v>
      </c>
      <c r="T34" s="329">
        <f>R34*101.5%</f>
        <v>528206.7070848236</v>
      </c>
      <c r="U34" s="330">
        <f t="shared" si="37"/>
        <v>1.4999999999999858</v>
      </c>
      <c r="V34" s="329">
        <f>T34*101.5%</f>
        <v>536129.807691096</v>
      </c>
      <c r="W34" s="330">
        <f t="shared" si="38"/>
        <v>1.4999999999999858</v>
      </c>
      <c r="X34" s="329">
        <f>V34*101.5%</f>
        <v>544171.7548064623</v>
      </c>
      <c r="Y34" s="326">
        <f t="shared" si="39"/>
        <v>1.4999999999999858</v>
      </c>
      <c r="Z34" s="329">
        <f>X34*101.5%</f>
        <v>552334.3311285592</v>
      </c>
      <c r="AA34" s="326">
        <f t="shared" si="40"/>
        <v>1.4999999999999858</v>
      </c>
      <c r="AB34" s="325">
        <f>Z34*101.5%</f>
        <v>560619.3460954875</v>
      </c>
      <c r="AC34" s="326">
        <f t="shared" si="41"/>
        <v>1.4999999999999858</v>
      </c>
      <c r="AD34" s="329">
        <f>AB34*101.5%</f>
        <v>569028.6362869197</v>
      </c>
      <c r="AE34" s="330">
        <f t="shared" si="42"/>
        <v>1.4999999999999858</v>
      </c>
      <c r="AF34" s="329">
        <f>AD34*101.5%</f>
        <v>577564.0658312234</v>
      </c>
      <c r="AG34" s="330">
        <f t="shared" si="43"/>
        <v>1.4999999999999858</v>
      </c>
      <c r="AH34" s="329">
        <f>AF34*101.5%</f>
        <v>586227.5268186916</v>
      </c>
      <c r="AI34" s="330">
        <f t="shared" si="44"/>
        <v>1.4999999999999858</v>
      </c>
    </row>
    <row r="35" spans="1:35" ht="12.75">
      <c r="A35" s="92"/>
      <c r="B35" s="93"/>
      <c r="C35" s="94" t="s">
        <v>91</v>
      </c>
      <c r="D35" s="94"/>
      <c r="E35" s="83"/>
      <c r="F35" s="268"/>
      <c r="G35" s="101"/>
      <c r="H35" s="83"/>
      <c r="I35" s="101"/>
      <c r="J35" s="268"/>
      <c r="K35" s="101"/>
      <c r="L35" s="268"/>
      <c r="M35" s="101"/>
      <c r="N35" s="83"/>
      <c r="O35" s="101"/>
      <c r="P35" s="83"/>
      <c r="Q35" s="97"/>
      <c r="R35" s="268"/>
      <c r="S35" s="97"/>
      <c r="T35" s="268"/>
      <c r="U35" s="101"/>
      <c r="V35" s="268"/>
      <c r="W35" s="101"/>
      <c r="X35" s="268"/>
      <c r="Y35" s="97"/>
      <c r="Z35" s="268"/>
      <c r="AA35" s="97"/>
      <c r="AB35" s="83"/>
      <c r="AC35" s="97"/>
      <c r="AD35" s="268"/>
      <c r="AE35" s="101"/>
      <c r="AF35" s="268"/>
      <c r="AG35" s="101"/>
      <c r="AH35" s="268"/>
      <c r="AI35" s="101"/>
    </row>
    <row r="36" spans="3:35" ht="12.75">
      <c r="C36" s="88" t="s">
        <v>138</v>
      </c>
      <c r="D36" s="89"/>
      <c r="E36" s="83">
        <v>168843.08</v>
      </c>
      <c r="F36" s="268">
        <v>174955</v>
      </c>
      <c r="G36" s="259">
        <f>F36/E36*100-100</f>
        <v>3.6198818453205206</v>
      </c>
      <c r="H36" s="83">
        <v>174955</v>
      </c>
      <c r="I36" s="259">
        <f>H36/F36*100-100</f>
        <v>0</v>
      </c>
      <c r="J36" s="83">
        <v>174955</v>
      </c>
      <c r="K36" s="259">
        <f>J36/H36*100-100</f>
        <v>0</v>
      </c>
      <c r="L36" s="268">
        <v>174955</v>
      </c>
      <c r="M36" s="259">
        <f>L36/J36*100-100</f>
        <v>0</v>
      </c>
      <c r="N36" s="83">
        <v>174955</v>
      </c>
      <c r="O36" s="259">
        <f>N36/L36*100-100</f>
        <v>0</v>
      </c>
      <c r="P36" s="83">
        <v>174955</v>
      </c>
      <c r="Q36" s="82">
        <f>P36/N36*100-100</f>
        <v>0</v>
      </c>
      <c r="R36" s="268">
        <v>0</v>
      </c>
      <c r="S36" s="82">
        <f>R36/P36*100-100</f>
        <v>-100</v>
      </c>
      <c r="T36" s="268"/>
      <c r="U36" s="259" t="e">
        <f>T36/R36*100-100</f>
        <v>#DIV/0!</v>
      </c>
      <c r="V36" s="268"/>
      <c r="W36" s="259" t="e">
        <f>V36/T36*100-100</f>
        <v>#DIV/0!</v>
      </c>
      <c r="X36" s="268"/>
      <c r="Y36" s="82" t="e">
        <f>X36/V36*100-100</f>
        <v>#DIV/0!</v>
      </c>
      <c r="Z36" s="268">
        <v>0</v>
      </c>
      <c r="AA36" s="82" t="e">
        <f>Z36/X36*100-100</f>
        <v>#DIV/0!</v>
      </c>
      <c r="AB36" s="83"/>
      <c r="AC36" s="82" t="e">
        <f>AB36/Z36*100-100</f>
        <v>#DIV/0!</v>
      </c>
      <c r="AD36" s="268"/>
      <c r="AE36" s="259" t="e">
        <f>AD36/AB36*100-100</f>
        <v>#DIV/0!</v>
      </c>
      <c r="AF36" s="268"/>
      <c r="AG36" s="259" t="e">
        <f>AF36/AD36*100-100</f>
        <v>#DIV/0!</v>
      </c>
      <c r="AH36" s="268"/>
      <c r="AI36" s="259" t="e">
        <f>AH36/AF36*100-100</f>
        <v>#DIV/0!</v>
      </c>
    </row>
    <row r="37" spans="1:35" ht="12.75">
      <c r="A37" s="333" t="s">
        <v>62</v>
      </c>
      <c r="B37" s="334">
        <v>854</v>
      </c>
      <c r="C37" s="338" t="s">
        <v>64</v>
      </c>
      <c r="D37" s="339"/>
      <c r="E37" s="325">
        <v>362203.61</v>
      </c>
      <c r="F37" s="329">
        <v>250923</v>
      </c>
      <c r="G37" s="330">
        <f>F37/E37*100-100</f>
        <v>-30.723219462114145</v>
      </c>
      <c r="H37" s="325">
        <v>251961</v>
      </c>
      <c r="I37" s="330">
        <f>H37/F37*100-100</f>
        <v>0.4136727203165833</v>
      </c>
      <c r="J37" s="329">
        <f>H37*100.5%</f>
        <v>253220.80499999996</v>
      </c>
      <c r="K37" s="330">
        <f>J37/H37*100-100</f>
        <v>0.4999999999999858</v>
      </c>
      <c r="L37" s="329">
        <f>J37*101.5%</f>
        <v>257019.11707499993</v>
      </c>
      <c r="M37" s="330">
        <f>L37/J37*100-100</f>
        <v>1.4999999999999858</v>
      </c>
      <c r="N37" s="325">
        <f>L37*101.5%</f>
        <v>260874.40383112492</v>
      </c>
      <c r="O37" s="330">
        <f>N37/L37*100-100</f>
        <v>1.4999999999999858</v>
      </c>
      <c r="P37" s="325">
        <f>N37*101.5%</f>
        <v>264787.5198885918</v>
      </c>
      <c r="Q37" s="326">
        <f>P37/N37*100-100</f>
        <v>1.4999999999999858</v>
      </c>
      <c r="R37" s="329">
        <f>P37*101.5%</f>
        <v>268759.33268692065</v>
      </c>
      <c r="S37" s="326">
        <f>R37/P37*100-100</f>
        <v>1.4999999999999858</v>
      </c>
      <c r="T37" s="329">
        <f>R37*101.5%</f>
        <v>272790.72267722443</v>
      </c>
      <c r="U37" s="330">
        <f>T37/R37*100-100</f>
        <v>1.4999999999999858</v>
      </c>
      <c r="V37" s="329">
        <f>T37*101.5%</f>
        <v>276882.5835173828</v>
      </c>
      <c r="W37" s="330">
        <f>V37/T37*100-100</f>
        <v>1.4999999999999858</v>
      </c>
      <c r="X37" s="329">
        <f>V37*101.5%</f>
        <v>281035.8222701435</v>
      </c>
      <c r="Y37" s="326">
        <f>X37/V37*100-100</f>
        <v>1.4999999999999858</v>
      </c>
      <c r="Z37" s="329">
        <f>X37*101.5%</f>
        <v>285251.35960419563</v>
      </c>
      <c r="AA37" s="326">
        <f>Z37/X37*100-100</f>
        <v>1.4999999999999858</v>
      </c>
      <c r="AB37" s="325">
        <f>Z37*101.5%</f>
        <v>289530.12999825855</v>
      </c>
      <c r="AC37" s="326">
        <f>AB37/Z37*100-100</f>
        <v>1.4999999999999858</v>
      </c>
      <c r="AD37" s="329">
        <f>AB37*101.5%</f>
        <v>293873.0819482324</v>
      </c>
      <c r="AE37" s="330">
        <f>AD37/AB37*100-100</f>
        <v>1.4999999999999858</v>
      </c>
      <c r="AF37" s="329">
        <f>AD37*101.5%</f>
        <v>298281.17817745585</v>
      </c>
      <c r="AG37" s="330">
        <f>AF37/AD37*100-100</f>
        <v>1.4999999999999858</v>
      </c>
      <c r="AH37" s="329">
        <f>AF37*101.5%</f>
        <v>302755.39585011767</v>
      </c>
      <c r="AI37" s="330">
        <f>AH37/AF37*100-100</f>
        <v>1.4999999999999858</v>
      </c>
    </row>
    <row r="38" spans="3:35" ht="12.75">
      <c r="C38" s="88" t="s">
        <v>138</v>
      </c>
      <c r="D38" s="89"/>
      <c r="E38" s="83">
        <v>172112.55</v>
      </c>
      <c r="F38" s="268">
        <v>181745</v>
      </c>
      <c r="G38" s="259">
        <f>F38/E38*100-100</f>
        <v>5.596599434497946</v>
      </c>
      <c r="H38" s="83">
        <v>181745</v>
      </c>
      <c r="I38" s="259">
        <f>H38/F38*100-100</f>
        <v>0</v>
      </c>
      <c r="J38" s="268">
        <v>181745</v>
      </c>
      <c r="K38" s="259">
        <f>J38/H38*100-100</f>
        <v>0</v>
      </c>
      <c r="L38" s="268">
        <v>181745</v>
      </c>
      <c r="M38" s="259">
        <f>L38/J38*100-100</f>
        <v>0</v>
      </c>
      <c r="N38" s="83">
        <v>181745</v>
      </c>
      <c r="O38" s="259">
        <f>N38/L38*100-100</f>
        <v>0</v>
      </c>
      <c r="P38" s="83">
        <v>181745</v>
      </c>
      <c r="Q38" s="82">
        <f>P38/N38*100-100</f>
        <v>0</v>
      </c>
      <c r="R38" s="268">
        <v>0</v>
      </c>
      <c r="S38" s="82">
        <f>R38/P38*100-100</f>
        <v>-100</v>
      </c>
      <c r="T38" s="268"/>
      <c r="U38" s="259" t="e">
        <f>T38/R38*100-100</f>
        <v>#DIV/0!</v>
      </c>
      <c r="V38" s="268"/>
      <c r="W38" s="259" t="e">
        <f>V38/T38*100-100</f>
        <v>#DIV/0!</v>
      </c>
      <c r="X38" s="268"/>
      <c r="Y38" s="82" t="e">
        <f>X38/V38*100-100</f>
        <v>#DIV/0!</v>
      </c>
      <c r="Z38" s="268">
        <v>0</v>
      </c>
      <c r="AA38" s="82" t="e">
        <f>Z38/X38*100-100</f>
        <v>#DIV/0!</v>
      </c>
      <c r="AB38" s="83"/>
      <c r="AC38" s="82" t="e">
        <f>AB38/Z38*100-100</f>
        <v>#DIV/0!</v>
      </c>
      <c r="AD38" s="268"/>
      <c r="AE38" s="259" t="e">
        <f>AD38/AB38*100-100</f>
        <v>#DIV/0!</v>
      </c>
      <c r="AF38" s="268"/>
      <c r="AG38" s="259" t="e">
        <f>AF38/AD38*100-100</f>
        <v>#DIV/0!</v>
      </c>
      <c r="AH38" s="268"/>
      <c r="AI38" s="259" t="e">
        <f>AH38/AF38*100-100</f>
        <v>#DIV/0!</v>
      </c>
    </row>
    <row r="39" spans="1:35" ht="12.75">
      <c r="A39" s="321" t="s">
        <v>63</v>
      </c>
      <c r="B39" s="322">
        <v>900</v>
      </c>
      <c r="C39" s="340" t="s">
        <v>30</v>
      </c>
      <c r="D39" s="332"/>
      <c r="E39" s="325">
        <v>423209.62</v>
      </c>
      <c r="F39" s="329">
        <v>398508</v>
      </c>
      <c r="G39" s="330">
        <f>F39/E39*100-100</f>
        <v>-5.836734051555823</v>
      </c>
      <c r="H39" s="325">
        <f>F39*101.5%</f>
        <v>404485.61999999994</v>
      </c>
      <c r="I39" s="330">
        <f>H39/F39*100-100</f>
        <v>1.4999999999999858</v>
      </c>
      <c r="J39" s="329">
        <f>H39*100.5%</f>
        <v>406508.0480999999</v>
      </c>
      <c r="K39" s="330">
        <f>J39/H39*100-100</f>
        <v>0.4999999999999858</v>
      </c>
      <c r="L39" s="329">
        <f>J39*101.5%</f>
        <v>412605.66882149986</v>
      </c>
      <c r="M39" s="330">
        <f>L39/J39*100-100</f>
        <v>1.4999999999999858</v>
      </c>
      <c r="N39" s="325">
        <f>L39*101.5%</f>
        <v>418794.7538538223</v>
      </c>
      <c r="O39" s="330">
        <f>N39/L39*100-100</f>
        <v>1.4999999999999858</v>
      </c>
      <c r="P39" s="325">
        <f>N39*101.5%</f>
        <v>425076.6751616296</v>
      </c>
      <c r="Q39" s="326">
        <f>P39/N39*100-100</f>
        <v>1.4999999999999858</v>
      </c>
      <c r="R39" s="329">
        <f>P39*101.5%</f>
        <v>431452.825289054</v>
      </c>
      <c r="S39" s="326">
        <f>R39/P39*100-100</f>
        <v>1.4999999999999858</v>
      </c>
      <c r="T39" s="329">
        <f>R39*101.5%</f>
        <v>437924.6176683898</v>
      </c>
      <c r="U39" s="330">
        <f>T39/R39*100-100</f>
        <v>1.4999999999999858</v>
      </c>
      <c r="V39" s="329">
        <f>T39*101.5%</f>
        <v>444493.48693341564</v>
      </c>
      <c r="W39" s="330">
        <f>V39/T39*100-100</f>
        <v>1.4999999999999858</v>
      </c>
      <c r="X39" s="329">
        <f>V39*101.5%</f>
        <v>451160.88923741685</v>
      </c>
      <c r="Y39" s="326">
        <f>X39/V39*100-100</f>
        <v>1.4999999999999858</v>
      </c>
      <c r="Z39" s="329">
        <f>X39*101.5%</f>
        <v>457928.30257597804</v>
      </c>
      <c r="AA39" s="326">
        <f>Z39/X39*100-100</f>
        <v>1.4999999999999858</v>
      </c>
      <c r="AB39" s="325">
        <f>Z39*101.5%</f>
        <v>464797.22711461765</v>
      </c>
      <c r="AC39" s="326">
        <f>AB39/Z39*100-100</f>
        <v>1.4999999999999858</v>
      </c>
      <c r="AD39" s="329">
        <f>AB39*101.5%</f>
        <v>471769.18552133685</v>
      </c>
      <c r="AE39" s="330">
        <f>AD39/AB39*100-100</f>
        <v>1.4999999999999858</v>
      </c>
      <c r="AF39" s="329">
        <f>AD39*101.5%</f>
        <v>478845.72330415685</v>
      </c>
      <c r="AG39" s="330">
        <f>AF39/AD39*100-100</f>
        <v>1.4999999999999858</v>
      </c>
      <c r="AH39" s="329">
        <f>AF39*101.5%</f>
        <v>486028.40915371914</v>
      </c>
      <c r="AI39" s="330">
        <f>AH39/AF39*100-100</f>
        <v>1.4999999999999858</v>
      </c>
    </row>
    <row r="40" spans="1:35" ht="12.75">
      <c r="A40" s="86"/>
      <c r="B40" s="87"/>
      <c r="C40" s="113" t="s">
        <v>31</v>
      </c>
      <c r="D40" s="89"/>
      <c r="E40" s="83">
        <v>10460</v>
      </c>
      <c r="F40" s="268">
        <v>7000</v>
      </c>
      <c r="G40" s="259">
        <v>0</v>
      </c>
      <c r="H40" s="83"/>
      <c r="I40" s="259">
        <v>0</v>
      </c>
      <c r="J40" s="268">
        <v>0</v>
      </c>
      <c r="K40" s="259">
        <v>0</v>
      </c>
      <c r="L40" s="268">
        <f>J40*101.5%</f>
        <v>0</v>
      </c>
      <c r="M40" s="259">
        <v>0</v>
      </c>
      <c r="N40" s="83">
        <f>L40*101.5%</f>
        <v>0</v>
      </c>
      <c r="O40" s="259">
        <v>0</v>
      </c>
      <c r="P40" s="83">
        <f>N40*101.5%</f>
        <v>0</v>
      </c>
      <c r="Q40" s="82">
        <v>0</v>
      </c>
      <c r="R40" s="268">
        <f>P40*101.5%</f>
        <v>0</v>
      </c>
      <c r="S40" s="82">
        <v>0</v>
      </c>
      <c r="T40" s="268">
        <f>R40*101.5%</f>
        <v>0</v>
      </c>
      <c r="U40" s="259">
        <v>0</v>
      </c>
      <c r="V40" s="268">
        <f>T40*101.5%</f>
        <v>0</v>
      </c>
      <c r="W40" s="259">
        <v>0</v>
      </c>
      <c r="X40" s="268">
        <f>V40*101.5%</f>
        <v>0</v>
      </c>
      <c r="Y40" s="82">
        <v>0</v>
      </c>
      <c r="Z40" s="268">
        <f>X40*101.5%</f>
        <v>0</v>
      </c>
      <c r="AA40" s="82">
        <v>0</v>
      </c>
      <c r="AB40" s="83">
        <f>Z40*101.5%</f>
        <v>0</v>
      </c>
      <c r="AC40" s="82">
        <v>0</v>
      </c>
      <c r="AD40" s="268">
        <f>AB40*101.5%</f>
        <v>0</v>
      </c>
      <c r="AE40" s="259">
        <v>0</v>
      </c>
      <c r="AF40" s="268">
        <f>AD40*101.5%</f>
        <v>0</v>
      </c>
      <c r="AG40" s="259">
        <v>0</v>
      </c>
      <c r="AH40" s="268">
        <f>AF40*101.5%</f>
        <v>0</v>
      </c>
      <c r="AI40" s="259">
        <v>0</v>
      </c>
    </row>
    <row r="41" spans="3:35" ht="12.75">
      <c r="C41" s="88" t="s">
        <v>138</v>
      </c>
      <c r="D41" s="89"/>
      <c r="E41" s="83">
        <v>0</v>
      </c>
      <c r="F41" s="268">
        <v>0</v>
      </c>
      <c r="G41" s="259" t="e">
        <f>F41/E41*100-100</f>
        <v>#DIV/0!</v>
      </c>
      <c r="H41" s="83">
        <v>0</v>
      </c>
      <c r="I41" s="259" t="e">
        <f>H41/F41*100-100</f>
        <v>#DIV/0!</v>
      </c>
      <c r="J41" s="268">
        <v>0</v>
      </c>
      <c r="K41" s="259" t="e">
        <f>J41/H41*100-100</f>
        <v>#DIV/0!</v>
      </c>
      <c r="L41" s="268"/>
      <c r="M41" s="259" t="e">
        <f>L41/J41*100-100</f>
        <v>#DIV/0!</v>
      </c>
      <c r="N41" s="83"/>
      <c r="O41" s="259" t="e">
        <f>N41/L41*100-100</f>
        <v>#DIV/0!</v>
      </c>
      <c r="P41" s="83"/>
      <c r="Q41" s="82" t="e">
        <f>P41/N41*100-100</f>
        <v>#DIV/0!</v>
      </c>
      <c r="R41" s="268">
        <v>0</v>
      </c>
      <c r="S41" s="82" t="e">
        <f>R41/P41*100-100</f>
        <v>#DIV/0!</v>
      </c>
      <c r="T41" s="268"/>
      <c r="U41" s="259" t="e">
        <f>T41/R41*100-100</f>
        <v>#DIV/0!</v>
      </c>
      <c r="V41" s="268"/>
      <c r="W41" s="259" t="e">
        <f>V41/T41*100-100</f>
        <v>#DIV/0!</v>
      </c>
      <c r="X41" s="268"/>
      <c r="Y41" s="82" t="e">
        <f>X41/V41*100-100</f>
        <v>#DIV/0!</v>
      </c>
      <c r="Z41" s="268">
        <v>0</v>
      </c>
      <c r="AA41" s="82" t="e">
        <f>Z41/X41*100-100</f>
        <v>#DIV/0!</v>
      </c>
      <c r="AB41" s="83"/>
      <c r="AC41" s="82" t="e">
        <f>AB41/Z41*100-100</f>
        <v>#DIV/0!</v>
      </c>
      <c r="AD41" s="268"/>
      <c r="AE41" s="259" t="e">
        <f>AD41/AB41*100-100</f>
        <v>#DIV/0!</v>
      </c>
      <c r="AF41" s="268"/>
      <c r="AG41" s="259" t="e">
        <f>AF41/AD41*100-100</f>
        <v>#DIV/0!</v>
      </c>
      <c r="AH41" s="268"/>
      <c r="AI41" s="259" t="e">
        <f>AH41/AF41*100-100</f>
        <v>#DIV/0!</v>
      </c>
    </row>
    <row r="42" spans="1:35" ht="12.75">
      <c r="A42" s="333" t="s">
        <v>101</v>
      </c>
      <c r="B42" s="334">
        <v>921</v>
      </c>
      <c r="C42" s="338" t="s">
        <v>92</v>
      </c>
      <c r="D42" s="339"/>
      <c r="E42" s="325">
        <v>687646</v>
      </c>
      <c r="F42" s="329">
        <v>125000</v>
      </c>
      <c r="G42" s="330">
        <f>F42/E42*100-100</f>
        <v>-81.82204215541137</v>
      </c>
      <c r="H42" s="325">
        <f>F42*101.5%</f>
        <v>126874.99999999999</v>
      </c>
      <c r="I42" s="330">
        <f>H42/F42*100-100</f>
        <v>1.4999999999999858</v>
      </c>
      <c r="J42" s="329">
        <f>H42*100.5%</f>
        <v>127509.37499999997</v>
      </c>
      <c r="K42" s="330">
        <f>J42/H42*100-100</f>
        <v>0.4999999999999858</v>
      </c>
      <c r="L42" s="329">
        <f>J42*100.5%</f>
        <v>128146.92187499996</v>
      </c>
      <c r="M42" s="330">
        <f>L42/J42*100-100</f>
        <v>0.4999999999999858</v>
      </c>
      <c r="N42" s="325">
        <f>L42*100.5%</f>
        <v>128787.65648437494</v>
      </c>
      <c r="O42" s="330">
        <f>N42/L42*100-100</f>
        <v>0.4999999999999858</v>
      </c>
      <c r="P42" s="325">
        <v>132020.16</v>
      </c>
      <c r="Q42" s="326">
        <f>P42/N42*100-100</f>
        <v>2.5099482387252294</v>
      </c>
      <c r="R42" s="329">
        <f>P42*101.5%</f>
        <v>134000.4624</v>
      </c>
      <c r="S42" s="326">
        <f>R42/P42*100-100</f>
        <v>1.4999999999999858</v>
      </c>
      <c r="T42" s="329">
        <f>R42*101.5%</f>
        <v>136010.46933599998</v>
      </c>
      <c r="U42" s="330">
        <f>T42/R42*100-100</f>
        <v>1.4999999999999858</v>
      </c>
      <c r="V42" s="329">
        <f>T42*101.5%</f>
        <v>138050.62637603996</v>
      </c>
      <c r="W42" s="330">
        <f>V42/T42*100-100</f>
        <v>1.4999999999999858</v>
      </c>
      <c r="X42" s="329">
        <f>V42*101.5%</f>
        <v>140121.38577168054</v>
      </c>
      <c r="Y42" s="326">
        <f>X42/V42*100-100</f>
        <v>1.4999999999999858</v>
      </c>
      <c r="Z42" s="329">
        <f>X42*101.5%</f>
        <v>142223.20655825574</v>
      </c>
      <c r="AA42" s="326">
        <f>Z42/X42*100-100</f>
        <v>1.4999999999999858</v>
      </c>
      <c r="AB42" s="325">
        <f>Z42*101.5%</f>
        <v>144356.55465662957</v>
      </c>
      <c r="AC42" s="326">
        <f>AB42/Z42*100-100</f>
        <v>1.4999999999999858</v>
      </c>
      <c r="AD42" s="329">
        <f>AB42*101.5%</f>
        <v>146521.902976479</v>
      </c>
      <c r="AE42" s="330">
        <f>AD42/AB42*100-100</f>
        <v>1.4999999999999858</v>
      </c>
      <c r="AF42" s="329">
        <f>AD42*101.5%</f>
        <v>148719.73152112617</v>
      </c>
      <c r="AG42" s="330">
        <f>AF42/AD42*100-100</f>
        <v>1.4999999999999858</v>
      </c>
      <c r="AH42" s="329">
        <f>AF42*101.5%</f>
        <v>150950.52749394305</v>
      </c>
      <c r="AI42" s="330">
        <f>AH42/AF42*100-100</f>
        <v>1.4999999999999858</v>
      </c>
    </row>
    <row r="43" spans="1:35" ht="12.75">
      <c r="A43" s="86"/>
      <c r="B43" s="87"/>
      <c r="C43" s="113" t="s">
        <v>31</v>
      </c>
      <c r="D43" s="89"/>
      <c r="E43" s="83">
        <v>510500</v>
      </c>
      <c r="F43" s="268">
        <v>0</v>
      </c>
      <c r="G43" s="259">
        <v>0</v>
      </c>
      <c r="H43" s="83">
        <v>0</v>
      </c>
      <c r="I43" s="259">
        <v>0</v>
      </c>
      <c r="J43" s="268"/>
      <c r="K43" s="259">
        <v>0</v>
      </c>
      <c r="L43" s="268"/>
      <c r="M43" s="259">
        <v>0</v>
      </c>
      <c r="N43" s="83">
        <v>0</v>
      </c>
      <c r="O43" s="259">
        <v>0</v>
      </c>
      <c r="P43" s="83">
        <v>0</v>
      </c>
      <c r="Q43" s="82">
        <v>0</v>
      </c>
      <c r="R43" s="268">
        <v>0</v>
      </c>
      <c r="S43" s="82">
        <v>0</v>
      </c>
      <c r="T43" s="268">
        <v>0</v>
      </c>
      <c r="U43" s="259">
        <v>0</v>
      </c>
      <c r="V43" s="268">
        <v>0</v>
      </c>
      <c r="W43" s="259">
        <v>0</v>
      </c>
      <c r="X43" s="268">
        <v>0</v>
      </c>
      <c r="Y43" s="82">
        <v>0</v>
      </c>
      <c r="Z43" s="268">
        <v>0</v>
      </c>
      <c r="AA43" s="82">
        <v>0</v>
      </c>
      <c r="AB43" s="83">
        <v>0</v>
      </c>
      <c r="AC43" s="82">
        <v>0</v>
      </c>
      <c r="AD43" s="268">
        <v>0</v>
      </c>
      <c r="AE43" s="259">
        <v>0</v>
      </c>
      <c r="AF43" s="268">
        <v>0</v>
      </c>
      <c r="AG43" s="259">
        <v>0</v>
      </c>
      <c r="AH43" s="268">
        <v>0</v>
      </c>
      <c r="AI43" s="259">
        <v>0</v>
      </c>
    </row>
    <row r="44" spans="3:35" ht="12.75">
      <c r="C44" s="88" t="s">
        <v>138</v>
      </c>
      <c r="D44" s="89"/>
      <c r="E44" s="83">
        <v>4650</v>
      </c>
      <c r="F44" s="268">
        <v>7000</v>
      </c>
      <c r="G44" s="259">
        <f>F44/E44*100-100</f>
        <v>50.537634408602145</v>
      </c>
      <c r="H44" s="83">
        <v>7000</v>
      </c>
      <c r="I44" s="259">
        <f>H44/F44*100-100</f>
        <v>0</v>
      </c>
      <c r="J44" s="268">
        <v>7000</v>
      </c>
      <c r="K44" s="259">
        <f>J44/H44*100-100</f>
        <v>0</v>
      </c>
      <c r="L44" s="268">
        <v>7000</v>
      </c>
      <c r="M44" s="259">
        <f>L44/J44*100-100</f>
        <v>0</v>
      </c>
      <c r="N44" s="83">
        <v>7000</v>
      </c>
      <c r="O44" s="259">
        <f>N44/L44*100-100</f>
        <v>0</v>
      </c>
      <c r="P44" s="83">
        <v>7000</v>
      </c>
      <c r="Q44" s="82">
        <f>P44/N44*100-100</f>
        <v>0</v>
      </c>
      <c r="R44" s="268">
        <v>0</v>
      </c>
      <c r="S44" s="82">
        <f>R44/P44*100-100</f>
        <v>-100</v>
      </c>
      <c r="T44" s="268"/>
      <c r="U44" s="259" t="e">
        <f>T44/R44*100-100</f>
        <v>#DIV/0!</v>
      </c>
      <c r="V44" s="268"/>
      <c r="W44" s="259" t="e">
        <f>V44/T44*100-100</f>
        <v>#DIV/0!</v>
      </c>
      <c r="X44" s="268"/>
      <c r="Y44" s="82" t="e">
        <f>X44/V44*100-100</f>
        <v>#DIV/0!</v>
      </c>
      <c r="Z44" s="268">
        <v>0</v>
      </c>
      <c r="AA44" s="82" t="e">
        <f>Z44/X44*100-100</f>
        <v>#DIV/0!</v>
      </c>
      <c r="AB44" s="83"/>
      <c r="AC44" s="82" t="e">
        <f>AB44/Z44*100-100</f>
        <v>#DIV/0!</v>
      </c>
      <c r="AD44" s="268"/>
      <c r="AE44" s="259" t="e">
        <f>AD44/AB44*100-100</f>
        <v>#DIV/0!</v>
      </c>
      <c r="AF44" s="268"/>
      <c r="AG44" s="259" t="e">
        <f>AF44/AD44*100-100</f>
        <v>#DIV/0!</v>
      </c>
      <c r="AH44" s="268"/>
      <c r="AI44" s="259" t="e">
        <f>AH44/AF44*100-100</f>
        <v>#DIV/0!</v>
      </c>
    </row>
    <row r="45" spans="1:35" ht="12.75">
      <c r="A45" s="333" t="s">
        <v>143</v>
      </c>
      <c r="B45" s="334">
        <v>926</v>
      </c>
      <c r="C45" s="338" t="s">
        <v>34</v>
      </c>
      <c r="D45" s="339"/>
      <c r="E45" s="325">
        <v>101309.49</v>
      </c>
      <c r="F45" s="329">
        <v>91050</v>
      </c>
      <c r="G45" s="330">
        <f>F45/E45*100-100</f>
        <v>-10.126879525304105</v>
      </c>
      <c r="H45" s="325">
        <f>F45*101.5%</f>
        <v>92415.74999999999</v>
      </c>
      <c r="I45" s="330">
        <f>H45/F45*100-100</f>
        <v>1.4999999999999858</v>
      </c>
      <c r="J45" s="329">
        <f>H45*100.5%</f>
        <v>92877.82874999997</v>
      </c>
      <c r="K45" s="330">
        <f>J45/H45*100-100</f>
        <v>0.4999999999999858</v>
      </c>
      <c r="L45" s="329">
        <f>J45*100.5%</f>
        <v>93342.21789374996</v>
      </c>
      <c r="M45" s="330">
        <f>L45/J45*100-100</f>
        <v>0.4999999999999858</v>
      </c>
      <c r="N45" s="325">
        <f>L45*101.5%</f>
        <v>94742.35116215619</v>
      </c>
      <c r="O45" s="330">
        <f>N45/L45*100-100</f>
        <v>1.4999999999999858</v>
      </c>
      <c r="P45" s="325">
        <f>N45*101.5%</f>
        <v>96163.48642958852</v>
      </c>
      <c r="Q45" s="326">
        <f>P45/N45*100-100</f>
        <v>1.4999999999999858</v>
      </c>
      <c r="R45" s="329">
        <f>P45*101.5%</f>
        <v>97605.93872603234</v>
      </c>
      <c r="S45" s="326">
        <f>R45/P45*100-100</f>
        <v>1.4999999999999858</v>
      </c>
      <c r="T45" s="329">
        <f>R45*101.5%</f>
        <v>99070.02780692282</v>
      </c>
      <c r="U45" s="330">
        <f>T45/R45*100-100</f>
        <v>1.4999999999999858</v>
      </c>
      <c r="V45" s="329">
        <f>T45*101.5%</f>
        <v>100556.07822402666</v>
      </c>
      <c r="W45" s="330">
        <f>V45/T45*100-100</f>
        <v>1.4999999999999858</v>
      </c>
      <c r="X45" s="329">
        <f>V45*101.5%</f>
        <v>102064.41939738704</v>
      </c>
      <c r="Y45" s="326">
        <f>X45/V45*100-100</f>
        <v>1.4999999999999858</v>
      </c>
      <c r="Z45" s="329">
        <f>X45*101.5%</f>
        <v>103595.38568834784</v>
      </c>
      <c r="AA45" s="326">
        <f>Z45/X45*100-100</f>
        <v>1.4999999999999858</v>
      </c>
      <c r="AB45" s="325">
        <f>Z45*101.5%</f>
        <v>105149.31647367305</v>
      </c>
      <c r="AC45" s="326">
        <f>AB45/Z45*100-100</f>
        <v>1.4999999999999858</v>
      </c>
      <c r="AD45" s="329">
        <f>AB45*101.5%</f>
        <v>106726.55622077813</v>
      </c>
      <c r="AE45" s="330">
        <f>AD45/AB45*100-100</f>
        <v>1.4999999999999858</v>
      </c>
      <c r="AF45" s="329">
        <f>AD45*101.5%</f>
        <v>108327.4545640898</v>
      </c>
      <c r="AG45" s="330">
        <f>AF45/AD45*100-100</f>
        <v>1.4999999999999858</v>
      </c>
      <c r="AH45" s="329">
        <f>AF45*101.5%</f>
        <v>109952.36638255113</v>
      </c>
      <c r="AI45" s="330">
        <f>AH45/AF45*100-100</f>
        <v>1.4999999999999858</v>
      </c>
    </row>
    <row r="46" spans="1:35" ht="12.75">
      <c r="A46" s="86"/>
      <c r="B46" s="87"/>
      <c r="C46" s="113" t="s">
        <v>31</v>
      </c>
      <c r="D46" s="89"/>
      <c r="E46" s="83">
        <v>0</v>
      </c>
      <c r="F46" s="268"/>
      <c r="G46" s="259">
        <v>0</v>
      </c>
      <c r="H46" s="83">
        <v>0</v>
      </c>
      <c r="I46" s="259">
        <v>0</v>
      </c>
      <c r="J46" s="268"/>
      <c r="K46" s="259">
        <v>0</v>
      </c>
      <c r="L46" s="268"/>
      <c r="M46" s="259">
        <v>0</v>
      </c>
      <c r="N46" s="83"/>
      <c r="O46" s="259">
        <v>0</v>
      </c>
      <c r="P46" s="83"/>
      <c r="Q46" s="82">
        <v>0</v>
      </c>
      <c r="R46" s="268"/>
      <c r="S46" s="82">
        <v>0</v>
      </c>
      <c r="T46" s="268"/>
      <c r="U46" s="259">
        <v>0</v>
      </c>
      <c r="V46" s="268"/>
      <c r="W46" s="259">
        <v>0</v>
      </c>
      <c r="X46" s="268"/>
      <c r="Y46" s="82">
        <v>0</v>
      </c>
      <c r="Z46" s="268"/>
      <c r="AA46" s="82">
        <v>0</v>
      </c>
      <c r="AB46" s="83"/>
      <c r="AC46" s="82">
        <v>0</v>
      </c>
      <c r="AD46" s="268"/>
      <c r="AE46" s="259">
        <v>0</v>
      </c>
      <c r="AF46" s="268"/>
      <c r="AG46" s="259">
        <v>0</v>
      </c>
      <c r="AH46" s="268"/>
      <c r="AI46" s="259">
        <v>0</v>
      </c>
    </row>
    <row r="47" spans="3:35" ht="12.75">
      <c r="C47" s="88" t="s">
        <v>138</v>
      </c>
      <c r="D47" s="89"/>
      <c r="E47" s="83">
        <v>4500</v>
      </c>
      <c r="F47" s="268">
        <v>4500</v>
      </c>
      <c r="G47" s="259">
        <f>F47/E47*100-100</f>
        <v>0</v>
      </c>
      <c r="H47" s="83">
        <v>4500</v>
      </c>
      <c r="I47" s="259">
        <f>H47/F47*100-100</f>
        <v>0</v>
      </c>
      <c r="J47" s="268">
        <v>4500</v>
      </c>
      <c r="K47" s="259">
        <f>J47/H47*100-100</f>
        <v>0</v>
      </c>
      <c r="L47" s="268">
        <v>4500</v>
      </c>
      <c r="M47" s="259">
        <f>L47/J47*100-100</f>
        <v>0</v>
      </c>
      <c r="N47" s="83">
        <v>4500</v>
      </c>
      <c r="O47" s="259">
        <f>N47/L47*100-100</f>
        <v>0</v>
      </c>
      <c r="P47" s="83">
        <v>4500</v>
      </c>
      <c r="Q47" s="82">
        <f>P47/N47*100-100</f>
        <v>0</v>
      </c>
      <c r="R47" s="268">
        <v>0</v>
      </c>
      <c r="S47" s="82">
        <f>R47/P47*100-100</f>
        <v>-100</v>
      </c>
      <c r="T47" s="268"/>
      <c r="U47" s="259" t="e">
        <f>T47/R47*100-100</f>
        <v>#DIV/0!</v>
      </c>
      <c r="V47" s="268"/>
      <c r="W47" s="259" t="e">
        <f>V47/T47*100-100</f>
        <v>#DIV/0!</v>
      </c>
      <c r="X47" s="268"/>
      <c r="Y47" s="82" t="e">
        <f>X47/V47*100-100</f>
        <v>#DIV/0!</v>
      </c>
      <c r="Z47" s="268">
        <v>0</v>
      </c>
      <c r="AA47" s="82" t="e">
        <f>Z47/X47*100-100</f>
        <v>#DIV/0!</v>
      </c>
      <c r="AB47" s="83"/>
      <c r="AC47" s="82" t="e">
        <f>AB47/Z47*100-100</f>
        <v>#DIV/0!</v>
      </c>
      <c r="AD47" s="268"/>
      <c r="AE47" s="259" t="e">
        <f>AD47/AB47*100-100</f>
        <v>#DIV/0!</v>
      </c>
      <c r="AF47" s="268"/>
      <c r="AG47" s="259" t="e">
        <f>AF47/AD47*100-100</f>
        <v>#DIV/0!</v>
      </c>
      <c r="AH47" s="268"/>
      <c r="AI47" s="259" t="e">
        <f>AH47/AF47*100-100</f>
        <v>#DIV/0!</v>
      </c>
    </row>
    <row r="48" spans="1:35" ht="12.75">
      <c r="A48" s="341" t="s">
        <v>144</v>
      </c>
      <c r="B48" s="342"/>
      <c r="C48" s="343" t="s">
        <v>145</v>
      </c>
      <c r="D48" s="344"/>
      <c r="E48" s="389">
        <v>45631.56</v>
      </c>
      <c r="F48" s="345">
        <v>69987</v>
      </c>
      <c r="G48" s="347"/>
      <c r="H48" s="345">
        <v>0</v>
      </c>
      <c r="I48" s="347"/>
      <c r="J48" s="345">
        <v>0</v>
      </c>
      <c r="K48" s="347"/>
      <c r="L48" s="345">
        <v>0</v>
      </c>
      <c r="M48" s="347"/>
      <c r="N48" s="345">
        <v>0</v>
      </c>
      <c r="O48" s="347"/>
      <c r="P48" s="345">
        <v>0</v>
      </c>
      <c r="Q48" s="426"/>
      <c r="R48" s="345">
        <v>0</v>
      </c>
      <c r="S48" s="426"/>
      <c r="T48" s="345">
        <v>0</v>
      </c>
      <c r="U48" s="347"/>
      <c r="V48" s="345">
        <v>0</v>
      </c>
      <c r="W48" s="347"/>
      <c r="X48" s="345">
        <v>0</v>
      </c>
      <c r="Y48" s="426"/>
      <c r="Z48" s="345">
        <v>0</v>
      </c>
      <c r="AA48" s="426"/>
      <c r="AB48" s="417">
        <v>0</v>
      </c>
      <c r="AC48" s="426"/>
      <c r="AD48" s="345">
        <v>0</v>
      </c>
      <c r="AE48" s="347"/>
      <c r="AF48" s="345">
        <v>0</v>
      </c>
      <c r="AG48" s="347"/>
      <c r="AH48" s="345">
        <v>0</v>
      </c>
      <c r="AI48" s="347"/>
    </row>
    <row r="49" spans="1:35" ht="12.75">
      <c r="A49" s="92"/>
      <c r="B49" s="93"/>
      <c r="C49" s="94" t="s">
        <v>91</v>
      </c>
      <c r="D49" s="94"/>
      <c r="E49" s="83">
        <v>3500</v>
      </c>
      <c r="F49" s="268"/>
      <c r="G49" s="101"/>
      <c r="H49" s="83"/>
      <c r="I49" s="101"/>
      <c r="J49" s="268"/>
      <c r="K49" s="101"/>
      <c r="L49" s="268"/>
      <c r="M49" s="101"/>
      <c r="N49" s="83"/>
      <c r="O49" s="101"/>
      <c r="P49" s="83"/>
      <c r="Q49" s="97"/>
      <c r="R49" s="268"/>
      <c r="S49" s="97"/>
      <c r="T49" s="268"/>
      <c r="U49" s="101"/>
      <c r="V49" s="268"/>
      <c r="W49" s="101"/>
      <c r="X49" s="268"/>
      <c r="Y49" s="97"/>
      <c r="Z49" s="268"/>
      <c r="AA49" s="97"/>
      <c r="AB49" s="83"/>
      <c r="AC49" s="97"/>
      <c r="AD49" s="268"/>
      <c r="AE49" s="101"/>
      <c r="AF49" s="268"/>
      <c r="AG49" s="101"/>
      <c r="AH49" s="268"/>
      <c r="AI49" s="101"/>
    </row>
    <row r="50" spans="3:35" ht="12.75">
      <c r="C50" s="88" t="s">
        <v>138</v>
      </c>
      <c r="D50" s="89"/>
      <c r="E50" s="83">
        <v>6622.48</v>
      </c>
      <c r="F50" s="268">
        <v>0</v>
      </c>
      <c r="G50" s="259">
        <f>F50/E50*100-100</f>
        <v>-100</v>
      </c>
      <c r="H50" s="83">
        <v>0</v>
      </c>
      <c r="I50" s="259" t="e">
        <f>H50/F50*100-100</f>
        <v>#DIV/0!</v>
      </c>
      <c r="J50" s="268">
        <v>0</v>
      </c>
      <c r="K50" s="259" t="e">
        <f>J50/H50*100-100</f>
        <v>#DIV/0!</v>
      </c>
      <c r="L50" s="268"/>
      <c r="M50" s="259" t="e">
        <f>L50/J50*100-100</f>
        <v>#DIV/0!</v>
      </c>
      <c r="N50" s="83"/>
      <c r="O50" s="259" t="e">
        <f>N50/L50*100-100</f>
        <v>#DIV/0!</v>
      </c>
      <c r="P50" s="83"/>
      <c r="Q50" s="82" t="e">
        <f>P50/N50*100-100</f>
        <v>#DIV/0!</v>
      </c>
      <c r="R50" s="268">
        <v>0</v>
      </c>
      <c r="S50" s="82" t="e">
        <f>R50/P50*100-100</f>
        <v>#DIV/0!</v>
      </c>
      <c r="T50" s="268"/>
      <c r="U50" s="259" t="e">
        <f>T50/R50*100-100</f>
        <v>#DIV/0!</v>
      </c>
      <c r="V50" s="268"/>
      <c r="W50" s="259" t="e">
        <f>V50/T50*100-100</f>
        <v>#DIV/0!</v>
      </c>
      <c r="X50" s="268"/>
      <c r="Y50" s="82" t="e">
        <f>X50/V50*100-100</f>
        <v>#DIV/0!</v>
      </c>
      <c r="Z50" s="268">
        <v>0</v>
      </c>
      <c r="AA50" s="82" t="e">
        <f>Z50/X50*100-100</f>
        <v>#DIV/0!</v>
      </c>
      <c r="AB50" s="83"/>
      <c r="AC50" s="82" t="e">
        <f>AB50/Z50*100-100</f>
        <v>#DIV/0!</v>
      </c>
      <c r="AD50" s="268"/>
      <c r="AE50" s="259" t="e">
        <f>AD50/AB50*100-100</f>
        <v>#DIV/0!</v>
      </c>
      <c r="AF50" s="268"/>
      <c r="AG50" s="259" t="e">
        <f>AF50/AD50*100-100</f>
        <v>#DIV/0!</v>
      </c>
      <c r="AH50" s="268"/>
      <c r="AI50" s="259" t="e">
        <f>AH50/AF50*100-100</f>
        <v>#DIV/0!</v>
      </c>
    </row>
    <row r="51" spans="1:35" ht="12.75">
      <c r="A51" s="353" t="s">
        <v>35</v>
      </c>
      <c r="B51" s="354"/>
      <c r="C51" s="354"/>
      <c r="D51" s="116"/>
      <c r="E51" s="348">
        <f>E7+E19+E13+E22+E32+E45+E42+E39+E37+E34+E25+E24+E16+E10+E8+E4+E30+E48</f>
        <v>12406447.18</v>
      </c>
      <c r="F51" s="348">
        <f>F7+F19+F13+F22+F32+F45+F42+F39+F37+F34+F25+F24+F16+F10+F8+F4+F30+F48</f>
        <v>11387692</v>
      </c>
      <c r="G51" s="351">
        <f>F51/E51*100-100</f>
        <v>-8.21149814462838</v>
      </c>
      <c r="H51" s="348">
        <f>H7+H19+H13+H22+H32+H45+H42+H39+H37+H34+H25+H24+H16+H10+H8+H4+H30+H48</f>
        <v>14472821.83</v>
      </c>
      <c r="I51" s="351">
        <f>H51/F51*100-100</f>
        <v>27.091791997886844</v>
      </c>
      <c r="J51" s="348">
        <f>J7+J19+J13+J22+J32+J45+J42+J39+J37+J34+J25+J24+J16+J10+J8+J4+J30+J48</f>
        <v>11179150.76165</v>
      </c>
      <c r="K51" s="351">
        <f>J51/H51*100-100</f>
        <v>-22.757628795807534</v>
      </c>
      <c r="L51" s="348">
        <f>L7+L19+L13+L22+L32+L45+L42+L39+L37+L34+L25+L24+L16+L10+L8+L4+L30+L48</f>
        <v>11071098.95173725</v>
      </c>
      <c r="M51" s="351">
        <f>L51/J51*100-100</f>
        <v>-0.9665475689210865</v>
      </c>
      <c r="N51" s="348">
        <f>N7+N19+N13+N22+N32+N45+N42+N39+N37+N34+N25+N24+N16+N10+N8+N4+N30+N48</f>
        <v>11150423.405708307</v>
      </c>
      <c r="O51" s="351">
        <f>N51/L51*100-100</f>
        <v>0.716500270811963</v>
      </c>
      <c r="P51" s="348">
        <f>P7+P19+P13+P22+P32+P45+P42+P39+P37+P34+P25+P24+P16+P10+P8+P4+P30+P48</f>
        <v>11267537.200462291</v>
      </c>
      <c r="Q51" s="349">
        <f>P51/N51*100-100</f>
        <v>1.050308051029063</v>
      </c>
      <c r="R51" s="425">
        <f>R7+R19+R13+R22+R32+R45+R42+R39+R37+R34+R25+R24+R16+R10+R8+R4+R30+R48</f>
        <v>11406370.513469227</v>
      </c>
      <c r="S51" s="349">
        <f>R51/P51*100-100</f>
        <v>1.2321531363680691</v>
      </c>
      <c r="T51" s="425">
        <f>T7+T19+T13+T22+T32+T45+T42+T39+T37+T34+T25+T24+T16+T10+T8+T4+T30+T48</f>
        <v>11577696.436171263</v>
      </c>
      <c r="U51" s="351">
        <f>T51/R51*100-100</f>
        <v>1.5020196170177513</v>
      </c>
      <c r="V51" s="348">
        <f>V7+V19+V13+V22+V32+V45+V42+V39+V37+V34+V25+V24+V16+V10+V8+V4+V30+V48</f>
        <v>11691556.472713832</v>
      </c>
      <c r="W51" s="351">
        <f>V51/T51*100-100</f>
        <v>0.9834429255447077</v>
      </c>
      <c r="X51" s="348">
        <f>X7+X19+X13+X22+X32+X45+X42+X39+X37+X34+X25+X24+X16+X10+X8+X4+X30+X48</f>
        <v>11837986.864804536</v>
      </c>
      <c r="Y51" s="349">
        <f>X51/V51*100-100</f>
        <v>1.2524456639494446</v>
      </c>
      <c r="Z51" s="425">
        <f>Z7+Z19+Z13+Z22+Z32+Z45+Z42+Z39+Z37+Z34+Z25+Z24+Z16+Z10+Z8+Z4+Z30+Z48</f>
        <v>11855468.61213523</v>
      </c>
      <c r="AA51" s="349">
        <f>Z51/X51*100-100</f>
        <v>0.1476750019267854</v>
      </c>
      <c r="AB51" s="348">
        <f>AB7+AB19+AB13+AB22+AB32+AB45+AB42+AB39+AB37+AB34+AB25+AB24+AB16+AB10+AB8+AB4+AB30+AB48</f>
        <v>12012299.491317255</v>
      </c>
      <c r="AC51" s="349">
        <f>AB51/Z51*100-100</f>
        <v>1.3228568546121693</v>
      </c>
      <c r="AD51" s="425">
        <f>AD7+AD19+AD13+AD22+AD32+AD45+AD42+AD39+AD37+AD34+AD25+AD24+AD16+AD10+AD8+AD4+AD30+AD48</f>
        <v>12174055.688687013</v>
      </c>
      <c r="AE51" s="351">
        <f>AD51/AB51*100-100</f>
        <v>1.3465881156782444</v>
      </c>
      <c r="AF51" s="348">
        <f>AF7+AF19+AF13+AF22+AF32+AF45+AF42+AF39+AF37+AF34+AF25+AF24+AF16+AF10+AF8+AF4+AF30+AF48</f>
        <v>12356666.52401732</v>
      </c>
      <c r="AG51" s="351">
        <f>AF51/AD51*100-100</f>
        <v>1.5000000000000142</v>
      </c>
      <c r="AH51" s="348">
        <f>AH7+AH19+AH13+AH22+AH32+AH45+AH42+AH39+AH37+AH34+AH25+AH24+AH16+AH10+AH8+AH4+AH30+AH48</f>
        <v>12542016.521877578</v>
      </c>
      <c r="AI51" s="351">
        <f>AH51/AF51*100-100</f>
        <v>1.4999999999999858</v>
      </c>
    </row>
    <row r="52" spans="1:35" ht="12.75">
      <c r="A52" s="104"/>
      <c r="B52" s="280"/>
      <c r="C52" s="280"/>
      <c r="D52" s="280"/>
      <c r="E52" s="390"/>
      <c r="F52" s="281"/>
      <c r="G52" s="280"/>
      <c r="H52" s="264"/>
      <c r="I52" s="280"/>
      <c r="J52" s="281"/>
      <c r="K52" s="280"/>
      <c r="L52" s="281"/>
      <c r="M52" s="280"/>
      <c r="N52" s="264"/>
      <c r="O52" s="280"/>
      <c r="P52" s="264"/>
      <c r="Q52" s="273"/>
      <c r="R52" s="281"/>
      <c r="S52" s="273"/>
      <c r="T52" s="281"/>
      <c r="U52" s="280"/>
      <c r="V52" s="281"/>
      <c r="W52" s="280"/>
      <c r="X52" s="281"/>
      <c r="Y52" s="273"/>
      <c r="Z52" s="281"/>
      <c r="AA52" s="273"/>
      <c r="AB52" s="264"/>
      <c r="AC52" s="273"/>
      <c r="AD52" s="281"/>
      <c r="AE52" s="280"/>
      <c r="AF52" s="281"/>
      <c r="AG52" s="280"/>
      <c r="AH52" s="281"/>
      <c r="AI52" s="280"/>
    </row>
    <row r="53" spans="1:35" ht="21.75">
      <c r="A53" s="284" t="s">
        <v>81</v>
      </c>
      <c r="B53" s="312" t="s">
        <v>80</v>
      </c>
      <c r="C53" s="119" t="s">
        <v>154</v>
      </c>
      <c r="D53" s="320" t="s">
        <v>153</v>
      </c>
      <c r="E53" s="355">
        <v>2010</v>
      </c>
      <c r="F53" s="362">
        <v>2011</v>
      </c>
      <c r="G53" s="359"/>
      <c r="H53" s="360">
        <v>2012</v>
      </c>
      <c r="I53" s="359"/>
      <c r="J53" s="360">
        <v>2013</v>
      </c>
      <c r="K53" s="359"/>
      <c r="L53" s="360">
        <v>2014</v>
      </c>
      <c r="M53" s="359"/>
      <c r="N53" s="359">
        <v>2015</v>
      </c>
      <c r="O53" s="359"/>
      <c r="P53" s="360">
        <v>2016</v>
      </c>
      <c r="Q53" s="360"/>
      <c r="R53" s="363">
        <v>2017</v>
      </c>
      <c r="S53" s="360"/>
      <c r="T53" s="362">
        <v>2018</v>
      </c>
      <c r="U53" s="359"/>
      <c r="V53" s="363">
        <v>2019</v>
      </c>
      <c r="W53" s="359"/>
      <c r="X53" s="362">
        <v>2020</v>
      </c>
      <c r="Y53" s="360"/>
      <c r="Z53" s="363">
        <v>2021</v>
      </c>
      <c r="AA53" s="360"/>
      <c r="AB53" s="359">
        <v>2022</v>
      </c>
      <c r="AC53" s="360"/>
      <c r="AD53" s="363">
        <v>2023</v>
      </c>
      <c r="AE53" s="359"/>
      <c r="AF53" s="362">
        <v>2024</v>
      </c>
      <c r="AG53" s="359"/>
      <c r="AH53" s="362">
        <v>2025</v>
      </c>
      <c r="AI53" s="359"/>
    </row>
    <row r="54" spans="1:35" ht="12.75">
      <c r="A54" s="310"/>
      <c r="B54" s="364" t="s">
        <v>42</v>
      </c>
      <c r="C54" s="365" t="s">
        <v>43</v>
      </c>
      <c r="D54" s="366"/>
      <c r="E54" s="325">
        <v>218756.24</v>
      </c>
      <c r="F54" s="329">
        <v>0</v>
      </c>
      <c r="G54" s="330"/>
      <c r="H54" s="325"/>
      <c r="I54" s="330"/>
      <c r="J54" s="329"/>
      <c r="K54" s="330"/>
      <c r="L54" s="329"/>
      <c r="M54" s="330"/>
      <c r="N54" s="325">
        <v>0</v>
      </c>
      <c r="O54" s="330"/>
      <c r="P54" s="325">
        <v>0</v>
      </c>
      <c r="Q54" s="326"/>
      <c r="R54" s="329">
        <v>0</v>
      </c>
      <c r="S54" s="326"/>
      <c r="T54" s="329">
        <v>0</v>
      </c>
      <c r="U54" s="330"/>
      <c r="V54" s="329">
        <v>0</v>
      </c>
      <c r="W54" s="330"/>
      <c r="X54" s="329">
        <v>0</v>
      </c>
      <c r="Y54" s="326"/>
      <c r="Z54" s="329">
        <v>0</v>
      </c>
      <c r="AA54" s="326"/>
      <c r="AB54" s="325">
        <v>0</v>
      </c>
      <c r="AC54" s="326"/>
      <c r="AD54" s="329">
        <v>0</v>
      </c>
      <c r="AE54" s="330"/>
      <c r="AF54" s="329">
        <v>0</v>
      </c>
      <c r="AG54" s="330"/>
      <c r="AH54" s="329">
        <v>0</v>
      </c>
      <c r="AI54" s="330"/>
    </row>
    <row r="55" spans="2:35" ht="12.75">
      <c r="B55" s="313"/>
      <c r="C55" s="88" t="s">
        <v>138</v>
      </c>
      <c r="D55" s="89"/>
      <c r="E55" s="83">
        <v>1882.24</v>
      </c>
      <c r="F55" s="268">
        <v>0</v>
      </c>
      <c r="G55" s="259">
        <f aca="true" t="shared" si="45" ref="G55:G61">F55/E55*100-100</f>
        <v>-100</v>
      </c>
      <c r="H55" s="83">
        <v>0</v>
      </c>
      <c r="I55" s="259" t="e">
        <f aca="true" t="shared" si="46" ref="I55:I61">H55/F55*100-100</f>
        <v>#DIV/0!</v>
      </c>
      <c r="J55" s="268">
        <v>0</v>
      </c>
      <c r="K55" s="259" t="e">
        <f aca="true" t="shared" si="47" ref="K55:K61">J55/H55*100-100</f>
        <v>#DIV/0!</v>
      </c>
      <c r="L55" s="268"/>
      <c r="M55" s="259" t="e">
        <f aca="true" t="shared" si="48" ref="M55:M61">L55/J55*100-100</f>
        <v>#DIV/0!</v>
      </c>
      <c r="N55" s="83"/>
      <c r="O55" s="259" t="e">
        <f aca="true" t="shared" si="49" ref="O55:O61">N55/L55*100-100</f>
        <v>#DIV/0!</v>
      </c>
      <c r="P55" s="83"/>
      <c r="Q55" s="82" t="e">
        <f aca="true" t="shared" si="50" ref="Q55:Q61">P55/N55*100-100</f>
        <v>#DIV/0!</v>
      </c>
      <c r="R55" s="268">
        <v>0</v>
      </c>
      <c r="S55" s="82" t="e">
        <f aca="true" t="shared" si="51" ref="S55:S61">R55/P55*100-100</f>
        <v>#DIV/0!</v>
      </c>
      <c r="T55" s="268"/>
      <c r="U55" s="259" t="e">
        <f aca="true" t="shared" si="52" ref="U55:U61">T55/R55*100-100</f>
        <v>#DIV/0!</v>
      </c>
      <c r="V55" s="268"/>
      <c r="W55" s="259" t="e">
        <f aca="true" t="shared" si="53" ref="W55:W61">V55/T55*100-100</f>
        <v>#DIV/0!</v>
      </c>
      <c r="X55" s="268"/>
      <c r="Y55" s="82" t="e">
        <f aca="true" t="shared" si="54" ref="Y55:Y61">X55/V55*100-100</f>
        <v>#DIV/0!</v>
      </c>
      <c r="Z55" s="268">
        <v>0</v>
      </c>
      <c r="AA55" s="82" t="e">
        <f aca="true" t="shared" si="55" ref="AA55:AA61">Z55/X55*100-100</f>
        <v>#DIV/0!</v>
      </c>
      <c r="AB55" s="83"/>
      <c r="AC55" s="82" t="e">
        <f aca="true" t="shared" si="56" ref="AC55:AC61">AB55/Z55*100-100</f>
        <v>#DIV/0!</v>
      </c>
      <c r="AD55" s="268"/>
      <c r="AE55" s="259" t="e">
        <f aca="true" t="shared" si="57" ref="AE55:AE61">AD55/AB55*100-100</f>
        <v>#DIV/0!</v>
      </c>
      <c r="AF55" s="268"/>
      <c r="AG55" s="259" t="e">
        <f aca="true" t="shared" si="58" ref="AG55:AG61">AF55/AD55*100-100</f>
        <v>#DIV/0!</v>
      </c>
      <c r="AH55" s="268"/>
      <c r="AI55" s="259" t="e">
        <f aca="true" t="shared" si="59" ref="AI55:AI61">AH55/AF55*100-100</f>
        <v>#DIV/0!</v>
      </c>
    </row>
    <row r="56" spans="1:35" ht="12.75">
      <c r="A56" s="310"/>
      <c r="B56" s="367">
        <v>750</v>
      </c>
      <c r="C56" s="368" t="s">
        <v>19</v>
      </c>
      <c r="D56" s="369"/>
      <c r="E56" s="371">
        <v>67904.26</v>
      </c>
      <c r="F56" s="384">
        <v>52400</v>
      </c>
      <c r="G56" s="375">
        <f t="shared" si="45"/>
        <v>-22.832529210980283</v>
      </c>
      <c r="H56" s="404">
        <f>F56*3.5%+F56</f>
        <v>54234</v>
      </c>
      <c r="I56" s="375">
        <f t="shared" si="46"/>
        <v>3.499999999999986</v>
      </c>
      <c r="J56" s="404">
        <f>H56*3.5%+H56</f>
        <v>56132.19</v>
      </c>
      <c r="K56" s="375">
        <f t="shared" si="47"/>
        <v>3.500000000000014</v>
      </c>
      <c r="L56" s="404">
        <f>J56*3.5%+J56</f>
        <v>58096.81665</v>
      </c>
      <c r="M56" s="375">
        <f t="shared" si="48"/>
        <v>3.499999999999986</v>
      </c>
      <c r="N56" s="404">
        <f>L56*3%+L56</f>
        <v>59839.7211495</v>
      </c>
      <c r="O56" s="375">
        <f t="shared" si="49"/>
        <v>3</v>
      </c>
      <c r="P56" s="404">
        <f>N56*2.5%+N56</f>
        <v>61335.714178237504</v>
      </c>
      <c r="Q56" s="416">
        <f t="shared" si="50"/>
        <v>2.500000000000014</v>
      </c>
      <c r="R56" s="404">
        <f>P56*2.5%+P56</f>
        <v>62869.10703269344</v>
      </c>
      <c r="S56" s="416">
        <f t="shared" si="51"/>
        <v>2.499999999999986</v>
      </c>
      <c r="T56" s="404">
        <f>R56*2.5%+R56</f>
        <v>64440.83470851078</v>
      </c>
      <c r="U56" s="375">
        <f t="shared" si="52"/>
        <v>2.500000000000014</v>
      </c>
      <c r="V56" s="404">
        <f>T56*2.5%+T56</f>
        <v>66051.85557622355</v>
      </c>
      <c r="W56" s="375">
        <f t="shared" si="53"/>
        <v>2.499999999999986</v>
      </c>
      <c r="X56" s="404">
        <f>V56*2.5%+V56</f>
        <v>67703.15196562913</v>
      </c>
      <c r="Y56" s="416">
        <f t="shared" si="54"/>
        <v>2.499999999999986</v>
      </c>
      <c r="Z56" s="404">
        <f>X56*2.5%+X56</f>
        <v>69395.73076476986</v>
      </c>
      <c r="AA56" s="416">
        <f t="shared" si="55"/>
        <v>2.499999999999986</v>
      </c>
      <c r="AB56" s="418">
        <f>Z56*2.5%+Z56</f>
        <v>71130.62403388911</v>
      </c>
      <c r="AC56" s="416">
        <f t="shared" si="56"/>
        <v>2.499999999999986</v>
      </c>
      <c r="AD56" s="404">
        <f>AB56*2.5%+AB56</f>
        <v>72908.88963473633</v>
      </c>
      <c r="AE56" s="375">
        <f t="shared" si="57"/>
        <v>2.499999999999986</v>
      </c>
      <c r="AF56" s="404">
        <f>AD56*2.5%+AD56</f>
        <v>74731.61187560474</v>
      </c>
      <c r="AG56" s="375">
        <f t="shared" si="58"/>
        <v>2.499999999999986</v>
      </c>
      <c r="AH56" s="404">
        <f>AF56*2.5%+AF56</f>
        <v>76599.90217249485</v>
      </c>
      <c r="AI56" s="375">
        <f t="shared" si="59"/>
        <v>2.499999999999986</v>
      </c>
    </row>
    <row r="57" spans="2:35" ht="12.75">
      <c r="B57" s="313"/>
      <c r="C57" s="88" t="s">
        <v>138</v>
      </c>
      <c r="D57" s="89"/>
      <c r="E57" s="83">
        <v>53559.42</v>
      </c>
      <c r="F57" s="268">
        <v>52400</v>
      </c>
      <c r="G57" s="259">
        <f t="shared" si="45"/>
        <v>-2.164735913869123</v>
      </c>
      <c r="H57" s="83">
        <v>52400</v>
      </c>
      <c r="I57" s="259">
        <f t="shared" si="46"/>
        <v>0</v>
      </c>
      <c r="J57" s="83">
        <v>52400</v>
      </c>
      <c r="K57" s="259">
        <f t="shared" si="47"/>
        <v>0</v>
      </c>
      <c r="L57" s="83">
        <v>52400</v>
      </c>
      <c r="M57" s="259">
        <f t="shared" si="48"/>
        <v>0</v>
      </c>
      <c r="N57" s="83">
        <v>52400</v>
      </c>
      <c r="O57" s="259">
        <f t="shared" si="49"/>
        <v>0</v>
      </c>
      <c r="P57" s="83">
        <v>52400</v>
      </c>
      <c r="Q57" s="82">
        <f t="shared" si="50"/>
        <v>0</v>
      </c>
      <c r="R57" s="268">
        <v>0</v>
      </c>
      <c r="S57" s="82">
        <f t="shared" si="51"/>
        <v>-100</v>
      </c>
      <c r="T57" s="268">
        <v>0</v>
      </c>
      <c r="U57" s="259" t="e">
        <f t="shared" si="52"/>
        <v>#DIV/0!</v>
      </c>
      <c r="V57" s="85">
        <v>0</v>
      </c>
      <c r="W57" s="259" t="e">
        <f t="shared" si="53"/>
        <v>#DIV/0!</v>
      </c>
      <c r="X57" s="85">
        <v>0</v>
      </c>
      <c r="Y57" s="82" t="e">
        <f t="shared" si="54"/>
        <v>#DIV/0!</v>
      </c>
      <c r="Z57" s="268">
        <v>0</v>
      </c>
      <c r="AA57" s="82" t="e">
        <f t="shared" si="55"/>
        <v>#DIV/0!</v>
      </c>
      <c r="AB57" s="83">
        <v>0</v>
      </c>
      <c r="AC57" s="82" t="e">
        <f t="shared" si="56"/>
        <v>#DIV/0!</v>
      </c>
      <c r="AD57" s="268">
        <v>0</v>
      </c>
      <c r="AE57" s="259" t="e">
        <f t="shared" si="57"/>
        <v>#DIV/0!</v>
      </c>
      <c r="AF57" s="85">
        <v>0</v>
      </c>
      <c r="AG57" s="259" t="e">
        <f t="shared" si="58"/>
        <v>#DIV/0!</v>
      </c>
      <c r="AH57" s="85">
        <v>0</v>
      </c>
      <c r="AI57" s="259" t="e">
        <f t="shared" si="59"/>
        <v>#DIV/0!</v>
      </c>
    </row>
    <row r="58" spans="1:35" ht="12.75">
      <c r="A58" s="308"/>
      <c r="B58" s="367">
        <v>852</v>
      </c>
      <c r="C58" s="377" t="s">
        <v>69</v>
      </c>
      <c r="D58" s="378"/>
      <c r="E58" s="325">
        <v>2505231.39</v>
      </c>
      <c r="F58" s="380">
        <v>1725067</v>
      </c>
      <c r="G58" s="375">
        <f t="shared" si="45"/>
        <v>-31.14141045470454</v>
      </c>
      <c r="H58" s="404">
        <f>F58*3.5%+F58</f>
        <v>1785444.345</v>
      </c>
      <c r="I58" s="375">
        <f t="shared" si="46"/>
        <v>3.499999999999986</v>
      </c>
      <c r="J58" s="404">
        <f>H58*3.5%+H58</f>
        <v>1847934.897075</v>
      </c>
      <c r="K58" s="375">
        <f t="shared" si="47"/>
        <v>3.499999999999986</v>
      </c>
      <c r="L58" s="404">
        <f>J58*3.5%+J58</f>
        <v>1912612.618472625</v>
      </c>
      <c r="M58" s="375">
        <f t="shared" si="48"/>
        <v>3.499999999999986</v>
      </c>
      <c r="N58" s="404">
        <f>L58*3%+L58</f>
        <v>1969990.997026804</v>
      </c>
      <c r="O58" s="375">
        <f t="shared" si="49"/>
        <v>3</v>
      </c>
      <c r="P58" s="404">
        <f>N58*2.5%+N58</f>
        <v>2019240.771952474</v>
      </c>
      <c r="Q58" s="416">
        <f t="shared" si="50"/>
        <v>2.499999999999986</v>
      </c>
      <c r="R58" s="404">
        <f>P58*2.5%+P58</f>
        <v>2069721.791251286</v>
      </c>
      <c r="S58" s="416">
        <f t="shared" si="51"/>
        <v>2.500000000000014</v>
      </c>
      <c r="T58" s="404">
        <f>R58*2.5%+R58</f>
        <v>2121464.836032568</v>
      </c>
      <c r="U58" s="375">
        <f t="shared" si="52"/>
        <v>2.499999999999986</v>
      </c>
      <c r="V58" s="404">
        <f>T58*2.5%+T58</f>
        <v>2174501.4569333824</v>
      </c>
      <c r="W58" s="375">
        <f t="shared" si="53"/>
        <v>2.500000000000014</v>
      </c>
      <c r="X58" s="404">
        <f>V58*2.5%+V58</f>
        <v>2228863.993356717</v>
      </c>
      <c r="Y58" s="416">
        <f t="shared" si="54"/>
        <v>2.499999999999986</v>
      </c>
      <c r="Z58" s="404">
        <f>X58*2.5%+X58</f>
        <v>2284585.5931906346</v>
      </c>
      <c r="AA58" s="416">
        <f t="shared" si="55"/>
        <v>2.499999999999986</v>
      </c>
      <c r="AB58" s="418">
        <f>Z58*2.5%+Z58</f>
        <v>2341700.2330204006</v>
      </c>
      <c r="AC58" s="416">
        <f t="shared" si="56"/>
        <v>2.500000000000014</v>
      </c>
      <c r="AD58" s="404">
        <f>AB58*2.5%+AB58</f>
        <v>2400242.738845911</v>
      </c>
      <c r="AE58" s="375">
        <f t="shared" si="57"/>
        <v>2.500000000000014</v>
      </c>
      <c r="AF58" s="404">
        <f>AD58*2.5%+AD58</f>
        <v>2460248.8073170586</v>
      </c>
      <c r="AG58" s="375">
        <f t="shared" si="58"/>
        <v>2.499999999999986</v>
      </c>
      <c r="AH58" s="404">
        <f>AF58*2.5%+AF58</f>
        <v>2521755.027499985</v>
      </c>
      <c r="AI58" s="375">
        <f t="shared" si="59"/>
        <v>2.499999999999986</v>
      </c>
    </row>
    <row r="59" spans="2:35" ht="12.75">
      <c r="B59" s="313"/>
      <c r="C59" s="88" t="s">
        <v>138</v>
      </c>
      <c r="D59" s="89"/>
      <c r="E59" s="83">
        <v>46513.77</v>
      </c>
      <c r="F59" s="268">
        <v>74753</v>
      </c>
      <c r="G59" s="259">
        <f t="shared" si="45"/>
        <v>60.71154842963708</v>
      </c>
      <c r="H59" s="83">
        <v>74753</v>
      </c>
      <c r="I59" s="259">
        <f t="shared" si="46"/>
        <v>0</v>
      </c>
      <c r="J59" s="268">
        <v>74753</v>
      </c>
      <c r="K59" s="259">
        <f t="shared" si="47"/>
        <v>0</v>
      </c>
      <c r="L59" s="268">
        <v>74753</v>
      </c>
      <c r="M59" s="259">
        <f t="shared" si="48"/>
        <v>0</v>
      </c>
      <c r="N59" s="83">
        <v>74753</v>
      </c>
      <c r="O59" s="259">
        <f t="shared" si="49"/>
        <v>0</v>
      </c>
      <c r="P59" s="83">
        <v>74753</v>
      </c>
      <c r="Q59" s="82">
        <f t="shared" si="50"/>
        <v>0</v>
      </c>
      <c r="R59" s="268">
        <v>0</v>
      </c>
      <c r="S59" s="82">
        <f t="shared" si="51"/>
        <v>-100</v>
      </c>
      <c r="T59" s="268">
        <v>0</v>
      </c>
      <c r="U59" s="259" t="e">
        <f t="shared" si="52"/>
        <v>#DIV/0!</v>
      </c>
      <c r="V59" s="85">
        <v>0</v>
      </c>
      <c r="W59" s="259" t="e">
        <f t="shared" si="53"/>
        <v>#DIV/0!</v>
      </c>
      <c r="X59" s="85">
        <v>0</v>
      </c>
      <c r="Y59" s="82" t="e">
        <f t="shared" si="54"/>
        <v>#DIV/0!</v>
      </c>
      <c r="Z59" s="268">
        <v>0</v>
      </c>
      <c r="AA59" s="82" t="e">
        <f t="shared" si="55"/>
        <v>#DIV/0!</v>
      </c>
      <c r="AB59" s="83">
        <v>0</v>
      </c>
      <c r="AC59" s="82" t="e">
        <f t="shared" si="56"/>
        <v>#DIV/0!</v>
      </c>
      <c r="AD59" s="268">
        <v>0</v>
      </c>
      <c r="AE59" s="259" t="e">
        <f t="shared" si="57"/>
        <v>#DIV/0!</v>
      </c>
      <c r="AF59" s="85">
        <v>0</v>
      </c>
      <c r="AG59" s="259" t="e">
        <f t="shared" si="58"/>
        <v>#DIV/0!</v>
      </c>
      <c r="AH59" s="85">
        <v>0</v>
      </c>
      <c r="AI59" s="259" t="e">
        <f t="shared" si="59"/>
        <v>#DIV/0!</v>
      </c>
    </row>
    <row r="60" spans="1:35" ht="12.75">
      <c r="A60" s="308"/>
      <c r="B60" s="367">
        <v>751</v>
      </c>
      <c r="C60" s="377" t="s">
        <v>86</v>
      </c>
      <c r="D60" s="378"/>
      <c r="E60" s="325">
        <v>29496.27</v>
      </c>
      <c r="F60" s="329">
        <v>920</v>
      </c>
      <c r="G60" s="330">
        <f t="shared" si="45"/>
        <v>-96.8809615588683</v>
      </c>
      <c r="H60" s="186">
        <f>F60*3.5%+F60</f>
        <v>952.2</v>
      </c>
      <c r="I60" s="330">
        <f t="shared" si="46"/>
        <v>3.500000000000014</v>
      </c>
      <c r="J60" s="186">
        <f>H60*3.5%+H60</f>
        <v>985.527</v>
      </c>
      <c r="K60" s="330">
        <f t="shared" si="47"/>
        <v>3.499999999999986</v>
      </c>
      <c r="L60" s="186">
        <f>J60*3.5%+J60</f>
        <v>1020.0204450000001</v>
      </c>
      <c r="M60" s="330">
        <f t="shared" si="48"/>
        <v>3.500000000000014</v>
      </c>
      <c r="N60" s="186">
        <f>L60*3%+L60</f>
        <v>1050.62105835</v>
      </c>
      <c r="O60" s="330">
        <f t="shared" si="49"/>
        <v>3</v>
      </c>
      <c r="P60" s="186">
        <f>N60*2.5%+N60</f>
        <v>1076.88658480875</v>
      </c>
      <c r="Q60" s="326">
        <f t="shared" si="50"/>
        <v>2.499999999999986</v>
      </c>
      <c r="R60" s="186">
        <f>P60*2.5%+P60</f>
        <v>1103.808749428969</v>
      </c>
      <c r="S60" s="326">
        <f t="shared" si="51"/>
        <v>2.500000000000014</v>
      </c>
      <c r="T60" s="186">
        <f>R60*2.5%+R60</f>
        <v>1131.4039681646932</v>
      </c>
      <c r="U60" s="330">
        <f t="shared" si="52"/>
        <v>2.500000000000014</v>
      </c>
      <c r="V60" s="186">
        <f>T60*2.5%+T60</f>
        <v>1159.6890673688106</v>
      </c>
      <c r="W60" s="330">
        <f t="shared" si="53"/>
        <v>2.500000000000014</v>
      </c>
      <c r="X60" s="186">
        <f>V60*2.5%+V60</f>
        <v>1188.6812940530308</v>
      </c>
      <c r="Y60" s="326">
        <f t="shared" si="54"/>
        <v>2.499999999999986</v>
      </c>
      <c r="Z60" s="186">
        <f>X60*2.5%+X60</f>
        <v>1218.3983264043566</v>
      </c>
      <c r="AA60" s="326">
        <f t="shared" si="55"/>
        <v>2.499999999999986</v>
      </c>
      <c r="AB60" s="36">
        <f>Z60*2.5%+Z60</f>
        <v>1248.8582845644655</v>
      </c>
      <c r="AC60" s="326">
        <f t="shared" si="56"/>
        <v>2.500000000000014</v>
      </c>
      <c r="AD60" s="186">
        <f>AB60*2.5%+AB60</f>
        <v>1280.0797416785772</v>
      </c>
      <c r="AE60" s="330">
        <f t="shared" si="57"/>
        <v>2.500000000000014</v>
      </c>
      <c r="AF60" s="186">
        <f>AD60*2.5%+AD60</f>
        <v>1312.0817352205415</v>
      </c>
      <c r="AG60" s="330">
        <f t="shared" si="58"/>
        <v>2.499999999999986</v>
      </c>
      <c r="AH60" s="186">
        <f>AF60*2.5%+AF60</f>
        <v>1344.8837786010552</v>
      </c>
      <c r="AI60" s="330">
        <f t="shared" si="59"/>
        <v>2.500000000000014</v>
      </c>
    </row>
    <row r="61" spans="2:35" ht="12.75">
      <c r="B61" s="313"/>
      <c r="C61" s="88" t="s">
        <v>138</v>
      </c>
      <c r="D61" s="89"/>
      <c r="E61" s="83">
        <v>7584.35</v>
      </c>
      <c r="F61" s="268">
        <v>920</v>
      </c>
      <c r="G61" s="259">
        <f t="shared" si="45"/>
        <v>-87.86975812033991</v>
      </c>
      <c r="H61" s="83">
        <v>920</v>
      </c>
      <c r="I61" s="259">
        <f t="shared" si="46"/>
        <v>0</v>
      </c>
      <c r="J61" s="268">
        <v>920</v>
      </c>
      <c r="K61" s="259">
        <f t="shared" si="47"/>
        <v>0</v>
      </c>
      <c r="L61" s="268">
        <v>920</v>
      </c>
      <c r="M61" s="259">
        <f t="shared" si="48"/>
        <v>0</v>
      </c>
      <c r="N61" s="83">
        <v>920</v>
      </c>
      <c r="O61" s="259">
        <f t="shared" si="49"/>
        <v>0</v>
      </c>
      <c r="P61" s="83">
        <v>920</v>
      </c>
      <c r="Q61" s="82">
        <f t="shared" si="50"/>
        <v>0</v>
      </c>
      <c r="R61" s="268">
        <v>0</v>
      </c>
      <c r="S61" s="82">
        <f t="shared" si="51"/>
        <v>-100</v>
      </c>
      <c r="T61" s="268">
        <v>0</v>
      </c>
      <c r="U61" s="259" t="e">
        <f t="shared" si="52"/>
        <v>#DIV/0!</v>
      </c>
      <c r="V61" s="85">
        <v>0</v>
      </c>
      <c r="W61" s="259" t="e">
        <f t="shared" si="53"/>
        <v>#DIV/0!</v>
      </c>
      <c r="X61" s="85">
        <v>0</v>
      </c>
      <c r="Y61" s="82" t="e">
        <f t="shared" si="54"/>
        <v>#DIV/0!</v>
      </c>
      <c r="Z61" s="268">
        <v>0</v>
      </c>
      <c r="AA61" s="82" t="e">
        <f t="shared" si="55"/>
        <v>#DIV/0!</v>
      </c>
      <c r="AB61" s="83">
        <v>0</v>
      </c>
      <c r="AC61" s="82" t="e">
        <f t="shared" si="56"/>
        <v>#DIV/0!</v>
      </c>
      <c r="AD61" s="268">
        <v>0</v>
      </c>
      <c r="AE61" s="259" t="e">
        <f t="shared" si="57"/>
        <v>#DIV/0!</v>
      </c>
      <c r="AF61" s="85">
        <v>0</v>
      </c>
      <c r="AG61" s="259" t="e">
        <f t="shared" si="58"/>
        <v>#DIV/0!</v>
      </c>
      <c r="AH61" s="85">
        <v>0</v>
      </c>
      <c r="AI61" s="259" t="e">
        <f t="shared" si="59"/>
        <v>#DIV/0!</v>
      </c>
    </row>
    <row r="62" spans="1:35" ht="12.75">
      <c r="A62" s="309"/>
      <c r="B62" s="314">
        <v>0</v>
      </c>
      <c r="C62" s="311" t="s">
        <v>146</v>
      </c>
      <c r="D62" s="146"/>
      <c r="E62" s="83">
        <v>0</v>
      </c>
      <c r="F62" s="268">
        <v>0</v>
      </c>
      <c r="G62" s="259"/>
      <c r="H62" s="83"/>
      <c r="I62" s="259"/>
      <c r="J62" s="268"/>
      <c r="K62" s="259"/>
      <c r="L62" s="268"/>
      <c r="M62" s="259"/>
      <c r="N62" s="83">
        <v>0</v>
      </c>
      <c r="O62" s="259"/>
      <c r="P62" s="83">
        <v>0</v>
      </c>
      <c r="Q62" s="82"/>
      <c r="R62" s="268">
        <v>0</v>
      </c>
      <c r="S62" s="82"/>
      <c r="T62" s="268">
        <v>0</v>
      </c>
      <c r="U62" s="259"/>
      <c r="V62" s="85">
        <v>0</v>
      </c>
      <c r="W62" s="259"/>
      <c r="X62" s="85">
        <v>0</v>
      </c>
      <c r="Y62" s="82"/>
      <c r="Z62" s="268">
        <v>0</v>
      </c>
      <c r="AA62" s="82"/>
      <c r="AB62" s="83">
        <v>0</v>
      </c>
      <c r="AC62" s="82"/>
      <c r="AD62" s="268">
        <v>0</v>
      </c>
      <c r="AE62" s="259"/>
      <c r="AF62" s="85">
        <v>0</v>
      </c>
      <c r="AG62" s="259"/>
      <c r="AH62" s="85">
        <v>0</v>
      </c>
      <c r="AI62" s="259"/>
    </row>
    <row r="63" spans="1:35" ht="12.75">
      <c r="A63" s="147"/>
      <c r="B63" s="148"/>
      <c r="C63" s="464" t="s">
        <v>155</v>
      </c>
      <c r="D63" s="465"/>
      <c r="E63" s="391">
        <f>E54+E56+E58+E60+E62</f>
        <v>2821388.16</v>
      </c>
      <c r="F63" s="385">
        <f>F54+F56+F58+F60+F62</f>
        <v>1778387</v>
      </c>
      <c r="G63" s="259">
        <f>F63/E63*100-100</f>
        <v>-36.967659210705705</v>
      </c>
      <c r="H63" s="149">
        <f>H54+H56+H58+H60+H62</f>
        <v>1840630.545</v>
      </c>
      <c r="I63" s="259">
        <f>H63/F63*100-100</f>
        <v>3.499999999999986</v>
      </c>
      <c r="J63" s="149">
        <f>J54+J56+J58+J60+J62</f>
        <v>1905052.614075</v>
      </c>
      <c r="K63" s="259">
        <f>J63/H63*100-100</f>
        <v>3.499999999999986</v>
      </c>
      <c r="L63" s="149">
        <f>L54+L56+L58+L60+L62</f>
        <v>1971729.455567625</v>
      </c>
      <c r="M63" s="259">
        <f>L63/J63*100-100</f>
        <v>3.499999999999986</v>
      </c>
      <c r="N63" s="149">
        <f>N54+N56+N58+N60+N62</f>
        <v>2030881.3392346539</v>
      </c>
      <c r="O63" s="259">
        <f>N63/L63*100-100</f>
        <v>3</v>
      </c>
      <c r="P63" s="149">
        <f>P54+P56+P58+P60+P62</f>
        <v>2081653.3727155204</v>
      </c>
      <c r="Q63" s="82">
        <f>P63/N63*100-100</f>
        <v>2.500000000000014</v>
      </c>
      <c r="R63" s="385">
        <f>R54+R56+R58+R60+R62</f>
        <v>2133694.7070334083</v>
      </c>
      <c r="S63" s="82">
        <f>R63/P63*100-100</f>
        <v>2.499999999999986</v>
      </c>
      <c r="T63" s="385">
        <f>T54+T56+T58+T60+T62</f>
        <v>2187037.0747092436</v>
      </c>
      <c r="U63" s="259">
        <f>T63/R63*100-100</f>
        <v>2.500000000000014</v>
      </c>
      <c r="V63" s="149">
        <f>V54+V56+V58+V60+V62</f>
        <v>2241713.001576975</v>
      </c>
      <c r="W63" s="259">
        <f>V63/T63*100-100</f>
        <v>2.500000000000014</v>
      </c>
      <c r="X63" s="149">
        <f>X54+X56+X58+X60+X62</f>
        <v>2297755.826616399</v>
      </c>
      <c r="Y63" s="82">
        <f>X63/V63*100-100</f>
        <v>2.499999999999986</v>
      </c>
      <c r="Z63" s="385">
        <f>Z54+Z56+Z58+Z60+Z62</f>
        <v>2355199.722281809</v>
      </c>
      <c r="AA63" s="82">
        <f>Z63/X63*100-100</f>
        <v>2.499999999999986</v>
      </c>
      <c r="AB63" s="419">
        <f>AB54+AB56+AB58+AB60+AB62</f>
        <v>2414079.7153388546</v>
      </c>
      <c r="AC63" s="82">
        <f>AB63/Z63*100-100</f>
        <v>2.500000000000014</v>
      </c>
      <c r="AD63" s="385">
        <f>AD54+AD56+AD58+AD60+AD62</f>
        <v>2474431.708222326</v>
      </c>
      <c r="AE63" s="259">
        <f>AD63/AB63*100-100</f>
        <v>2.499999999999986</v>
      </c>
      <c r="AF63" s="149">
        <f>AF54+AF56+AF58+AF60+AF62</f>
        <v>2536292.500927884</v>
      </c>
      <c r="AG63" s="259">
        <f>AF63/AD63*100-100</f>
        <v>2.500000000000014</v>
      </c>
      <c r="AH63" s="149">
        <f>AH54+AH56+AH58+AH60+AH62</f>
        <v>2599699.8134510806</v>
      </c>
      <c r="AI63" s="259">
        <f>AH63/AF63*100-100</f>
        <v>2.4999999999999716</v>
      </c>
    </row>
    <row r="64" spans="1:35" ht="12.75">
      <c r="A64" s="154"/>
      <c r="B64" s="155"/>
      <c r="C64" s="155"/>
      <c r="D64" s="155"/>
      <c r="E64" s="392"/>
      <c r="F64" s="72"/>
      <c r="G64" s="75"/>
      <c r="H64" s="72"/>
      <c r="I64" s="75"/>
      <c r="J64" s="72"/>
      <c r="K64" s="75"/>
      <c r="L64" s="72"/>
      <c r="M64" s="75"/>
      <c r="N64" s="265"/>
      <c r="O64" s="75"/>
      <c r="P64" s="72"/>
      <c r="Q64" s="278"/>
      <c r="R64" s="72"/>
      <c r="S64" s="278"/>
      <c r="T64" s="72"/>
      <c r="U64" s="75"/>
      <c r="V64" s="72"/>
      <c r="W64" s="75"/>
      <c r="X64" s="72"/>
      <c r="Y64" s="278"/>
      <c r="Z64" s="72"/>
      <c r="AA64" s="278"/>
      <c r="AB64" s="265"/>
      <c r="AC64" s="278"/>
      <c r="AD64" s="72"/>
      <c r="AE64" s="75"/>
      <c r="AF64" s="72"/>
      <c r="AG64" s="75"/>
      <c r="AH64" s="72"/>
      <c r="AI64" s="75"/>
    </row>
    <row r="65" spans="5:29" ht="12.75">
      <c r="E65" s="393"/>
      <c r="Q65" s="393"/>
      <c r="S65" s="393"/>
      <c r="Y65" s="393"/>
      <c r="AA65" s="393"/>
      <c r="AB65" s="427"/>
      <c r="AC65" s="393"/>
    </row>
    <row r="66" spans="1:35" ht="12.75">
      <c r="A66" s="284" t="s">
        <v>81</v>
      </c>
      <c r="B66" s="312" t="s">
        <v>80</v>
      </c>
      <c r="C66" s="119" t="s">
        <v>154</v>
      </c>
      <c r="D66" s="320" t="s">
        <v>157</v>
      </c>
      <c r="E66" s="355">
        <v>2010</v>
      </c>
      <c r="F66" s="362">
        <v>2011</v>
      </c>
      <c r="G66" s="359"/>
      <c r="H66" s="360">
        <v>2012</v>
      </c>
      <c r="I66" s="359"/>
      <c r="J66" s="360">
        <v>2013</v>
      </c>
      <c r="K66" s="359"/>
      <c r="L66" s="360">
        <v>2014</v>
      </c>
      <c r="M66" s="359"/>
      <c r="N66" s="359">
        <v>2015</v>
      </c>
      <c r="O66" s="359"/>
      <c r="P66" s="360">
        <v>2016</v>
      </c>
      <c r="Q66" s="360"/>
      <c r="R66" s="363">
        <v>2017</v>
      </c>
      <c r="S66" s="360"/>
      <c r="T66" s="362">
        <v>2018</v>
      </c>
      <c r="U66" s="359"/>
      <c r="V66" s="363">
        <v>2019</v>
      </c>
      <c r="W66" s="359"/>
      <c r="X66" s="362">
        <v>2020</v>
      </c>
      <c r="Y66" s="360"/>
      <c r="Z66" s="363">
        <v>2021</v>
      </c>
      <c r="AA66" s="360"/>
      <c r="AB66" s="359">
        <v>2022</v>
      </c>
      <c r="AC66" s="360"/>
      <c r="AD66" s="363">
        <v>2023</v>
      </c>
      <c r="AE66" s="359"/>
      <c r="AF66" s="362">
        <v>2024</v>
      </c>
      <c r="AG66" s="359"/>
      <c r="AH66" s="362">
        <v>2025</v>
      </c>
      <c r="AI66" s="359"/>
    </row>
    <row r="67" spans="1:35" ht="12.75">
      <c r="A67" s="161"/>
      <c r="B67" s="459" t="s">
        <v>89</v>
      </c>
      <c r="C67" s="460"/>
      <c r="D67" s="461"/>
      <c r="E67" s="394">
        <f>E63+E51</f>
        <v>15227835.34</v>
      </c>
      <c r="F67" s="394">
        <f>F63+F51</f>
        <v>13166079</v>
      </c>
      <c r="G67" s="82">
        <f>F67/E67*100-100</f>
        <v>-13.539392132670642</v>
      </c>
      <c r="H67" s="394">
        <f>H63+H51</f>
        <v>16313452.375</v>
      </c>
      <c r="I67" s="82">
        <f>H67/F67*100-100</f>
        <v>23.905168539547716</v>
      </c>
      <c r="J67" s="394">
        <f>J63+J51</f>
        <v>13084203.375725</v>
      </c>
      <c r="K67" s="82">
        <f>J67/H67*100-100</f>
        <v>-19.7950067529774</v>
      </c>
      <c r="L67" s="394">
        <f>L63+L51</f>
        <v>13042828.407304874</v>
      </c>
      <c r="M67" s="82">
        <f>L67/J67*100-100</f>
        <v>-0.3162207681431113</v>
      </c>
      <c r="N67" s="394">
        <f>N63+N51</f>
        <v>13181304.744942961</v>
      </c>
      <c r="O67" s="82">
        <f>N67/L67*100-100</f>
        <v>1.061704818262669</v>
      </c>
      <c r="P67" s="394">
        <f>P63+P51</f>
        <v>13349190.57317781</v>
      </c>
      <c r="Q67" s="82">
        <f>P67/N67*100-100</f>
        <v>1.2736662377770926</v>
      </c>
      <c r="R67" s="425">
        <f>R63+R51</f>
        <v>13540065.220502635</v>
      </c>
      <c r="S67" s="82">
        <f>R67/P67*100-100</f>
        <v>1.4298593332568288</v>
      </c>
      <c r="T67" s="425">
        <f>T63+T51</f>
        <v>13764733.510880508</v>
      </c>
      <c r="U67" s="82">
        <f>T67/R67*100-100</f>
        <v>1.6592851416821475</v>
      </c>
      <c r="V67" s="394">
        <f>V63+V51</f>
        <v>13933269.474290807</v>
      </c>
      <c r="W67" s="82">
        <f>V67/T67*100-100</f>
        <v>1.2244041141593982</v>
      </c>
      <c r="X67" s="394">
        <f>X63+X51</f>
        <v>14135742.691420935</v>
      </c>
      <c r="Y67" s="82">
        <f>X67/V67*100-100</f>
        <v>1.4531637208605304</v>
      </c>
      <c r="Z67" s="425">
        <f>Z63+Z51</f>
        <v>14210668.334417038</v>
      </c>
      <c r="AA67" s="82">
        <f>Z67/X67*100-100</f>
        <v>0.5300439080684072</v>
      </c>
      <c r="AB67" s="348">
        <f>AB63+AB51</f>
        <v>14426379.20665611</v>
      </c>
      <c r="AC67" s="82">
        <f>AB67/Z67*100-100</f>
        <v>1.517950226989953</v>
      </c>
      <c r="AD67" s="425">
        <f>AD63+AD51</f>
        <v>14648487.39690934</v>
      </c>
      <c r="AE67" s="82">
        <f>AD67/AB67*100-100</f>
        <v>1.5395976153929922</v>
      </c>
      <c r="AF67" s="394">
        <f>AF63+AF51</f>
        <v>14892959.024945203</v>
      </c>
      <c r="AG67" s="82">
        <f>AF67/AD67*100-100</f>
        <v>1.6689206292210343</v>
      </c>
      <c r="AH67" s="394">
        <f>AH63+AH51</f>
        <v>15141716.335328657</v>
      </c>
      <c r="AI67" s="82">
        <f>AH67/AF67*100-100</f>
        <v>1.670301448938332</v>
      </c>
    </row>
    <row r="68" spans="1:35" ht="12.75">
      <c r="A68" s="168" t="s">
        <v>13</v>
      </c>
      <c r="B68" s="169" t="s">
        <v>36</v>
      </c>
      <c r="C68" s="170" t="s">
        <v>37</v>
      </c>
      <c r="D68" s="171"/>
      <c r="E68" s="80">
        <f>E67-E69</f>
        <v>13101268.92</v>
      </c>
      <c r="F68" s="270">
        <f>F67-F69</f>
        <v>12888387</v>
      </c>
      <c r="G68" s="82">
        <f>F68/E68*100-100</f>
        <v>-1.6248954303580518</v>
      </c>
      <c r="H68" s="270">
        <f>H67-H69</f>
        <v>12913452.375</v>
      </c>
      <c r="I68" s="82">
        <f>H68/F68*100-100</f>
        <v>0.19448031006517397</v>
      </c>
      <c r="J68" s="80">
        <f>J67-J69</f>
        <v>13084203.375725</v>
      </c>
      <c r="K68" s="82">
        <f>J68/H68*100-100</f>
        <v>1.3222722767427086</v>
      </c>
      <c r="L68" s="270">
        <f>L67-L69</f>
        <v>13042828.407304874</v>
      </c>
      <c r="M68" s="82">
        <f>L68/J68*100-100</f>
        <v>-0.3162207681431113</v>
      </c>
      <c r="N68" s="80">
        <f>N67-N69</f>
        <v>13181304.744942961</v>
      </c>
      <c r="O68" s="82">
        <f>N68/L68*100-100</f>
        <v>1.061704818262669</v>
      </c>
      <c r="P68" s="80">
        <f>P67-P69</f>
        <v>13349190.57317781</v>
      </c>
      <c r="Q68" s="82">
        <f>P68/N68*100-100</f>
        <v>1.2736662377770926</v>
      </c>
      <c r="R68" s="270">
        <f>R67-R69</f>
        <v>13540065.220502635</v>
      </c>
      <c r="S68" s="82">
        <f>R68/P68*100-100</f>
        <v>1.4298593332568288</v>
      </c>
      <c r="T68" s="270">
        <f>T67-T69</f>
        <v>13764733.510880508</v>
      </c>
      <c r="U68" s="82">
        <f>T68/R68*100-100</f>
        <v>1.6592851416821475</v>
      </c>
      <c r="V68" s="270">
        <f>V67-V69</f>
        <v>13933269.474290807</v>
      </c>
      <c r="W68" s="82">
        <f>V68/T68*100-100</f>
        <v>1.2244041141593982</v>
      </c>
      <c r="X68" s="270">
        <f>X67-X69</f>
        <v>14135742.691420935</v>
      </c>
      <c r="Y68" s="82">
        <f>X68/V68*100-100</f>
        <v>1.4531637208605304</v>
      </c>
      <c r="Z68" s="270">
        <f>Z67-Z69</f>
        <v>14210668.334417038</v>
      </c>
      <c r="AA68" s="82">
        <f>Z68/X68*100-100</f>
        <v>0.5300439080684072</v>
      </c>
      <c r="AB68" s="80">
        <f>AB67-AB69</f>
        <v>14426379.20665611</v>
      </c>
      <c r="AC68" s="82">
        <f>AB68/Z68*100-100</f>
        <v>1.517950226989953</v>
      </c>
      <c r="AD68" s="270">
        <f>AD67-AD69</f>
        <v>14648487.39690934</v>
      </c>
      <c r="AE68" s="82">
        <f>AD68/AB68*100-100</f>
        <v>1.5395976153929922</v>
      </c>
      <c r="AF68" s="270">
        <f>AF67-AF69</f>
        <v>14892959.024945203</v>
      </c>
      <c r="AG68" s="82">
        <f>AF68/AD68*100-100</f>
        <v>1.6689206292210343</v>
      </c>
      <c r="AH68" s="270">
        <f>AH67-AH69</f>
        <v>15141716.335328657</v>
      </c>
      <c r="AI68" s="82">
        <f>AH68/AF68*100-100</f>
        <v>1.670301448938332</v>
      </c>
    </row>
    <row r="69" spans="1:35" ht="12.75">
      <c r="A69" s="193" t="s">
        <v>16</v>
      </c>
      <c r="B69" s="105"/>
      <c r="C69" s="194" t="s">
        <v>38</v>
      </c>
      <c r="D69" s="195"/>
      <c r="E69" s="196">
        <f>SUM(E5+E9+E11+E14+E17+E20+E28+E35+E40+E43+E46+E49+E62)</f>
        <v>2126566.42</v>
      </c>
      <c r="F69" s="276">
        <f>SUM(F5+F9+F11+F14+F17+F20+F28+F35+F40+F43+F46+F49+F62)</f>
        <v>277692</v>
      </c>
      <c r="G69" s="126">
        <f>F69/E69*100-100</f>
        <v>-86.9417669070501</v>
      </c>
      <c r="H69" s="196">
        <f>SUM(H5+H9+H11+H14+H17+H20+H28+H35+H40+H43+H46+H62)</f>
        <v>3400000</v>
      </c>
      <c r="I69" s="126">
        <f>H69/F69*100-100</f>
        <v>1124.37808795356</v>
      </c>
      <c r="J69" s="196">
        <f>SUM(J5+J9+J11+J14+J17+J20+J28+J35+J40+J43+J46+J62)</f>
        <v>0</v>
      </c>
      <c r="K69" s="126">
        <f>J69/H69*100-100</f>
        <v>-100</v>
      </c>
      <c r="L69" s="196">
        <f>SUM(L5+L9+L11+L14+L17+L20+L28+L35+L40+L43+L46+L62)</f>
        <v>0</v>
      </c>
      <c r="M69" s="126" t="e">
        <f>L69/J69*100-100</f>
        <v>#DIV/0!</v>
      </c>
      <c r="N69" s="196">
        <f>SUM(N5+N9+N11+N14+N17+N20+N28+N35+N40+N43+N46+N62)</f>
        <v>0</v>
      </c>
      <c r="O69" s="126" t="e">
        <f>N69/L69*100-100</f>
        <v>#DIV/0!</v>
      </c>
      <c r="P69" s="196">
        <f>SUM(P5+P9+P11+P14+P17+P20+P28+P35+P40+P43+P46+P62)</f>
        <v>0</v>
      </c>
      <c r="Q69" s="126" t="e">
        <f>P69/N69*100-100</f>
        <v>#DIV/0!</v>
      </c>
      <c r="R69" s="276">
        <f>SUM(R5+R9+R11+R14+R17+R20+R28+R35+R40+R43+R46+R62)</f>
        <v>0</v>
      </c>
      <c r="S69" s="126" t="e">
        <f>R69/P69*100-100</f>
        <v>#DIV/0!</v>
      </c>
      <c r="T69" s="276">
        <f>SUM(T5+T9+T11+T14+T17+T20+T28+T35+T40+T43+T46+T62)</f>
        <v>0</v>
      </c>
      <c r="U69" s="126" t="e">
        <f>T69/R69*100-100</f>
        <v>#DIV/0!</v>
      </c>
      <c r="V69" s="196">
        <f>SUM(V5+V9+V11+V14+V17+V20+V28+V35+V40+V43+V46+V62)</f>
        <v>0</v>
      </c>
      <c r="W69" s="126" t="e">
        <f>V69/T69*100-100</f>
        <v>#DIV/0!</v>
      </c>
      <c r="X69" s="196">
        <f>SUM(X5+X9+X11+X14+X17+X20+X28+X35+X40+X43+X46+X62)</f>
        <v>0</v>
      </c>
      <c r="Y69" s="126" t="e">
        <f>X69/V69*100-100</f>
        <v>#DIV/0!</v>
      </c>
      <c r="Z69" s="276">
        <f>SUM(Z5+Z9+Z11+Z14+Z17+Z20+Z28+Z35+Z40+Z43+Z46+Z62)</f>
        <v>0</v>
      </c>
      <c r="AA69" s="126" t="e">
        <f>Z69/X69*100-100</f>
        <v>#DIV/0!</v>
      </c>
      <c r="AB69" s="196">
        <f>SUM(AB5+AB9+AB11+AB14+AB17+AB20+AB28+AB35+AB40+AB43+AB46+AB62)</f>
        <v>0</v>
      </c>
      <c r="AC69" s="126" t="e">
        <f>AB69/Z69*100-100</f>
        <v>#DIV/0!</v>
      </c>
      <c r="AD69" s="276">
        <f>SUM(AD5+AD9+AD11+AD14+AD17+AD20+AD28+AD35+AD40+AD43+AD46+AD62)</f>
        <v>0</v>
      </c>
      <c r="AE69" s="126" t="e">
        <f>AD69/AB69*100-100</f>
        <v>#DIV/0!</v>
      </c>
      <c r="AF69" s="196">
        <f>SUM(AF5+AF9+AF11+AF14+AF17+AF20+AF28+AF35+AF40+AF43+AF46+AF62)</f>
        <v>0</v>
      </c>
      <c r="AG69" s="126" t="e">
        <f>AF69/AD69*100-100</f>
        <v>#DIV/0!</v>
      </c>
      <c r="AH69" s="196">
        <f>SUM(AH5+AH9+AH11+AH14+AH17+AH20+AH28+AH35+AH40+AH43+AH46+AH62)</f>
        <v>0</v>
      </c>
      <c r="AI69" s="126" t="e">
        <f>AH69/AF69*100-100</f>
        <v>#DIV/0!</v>
      </c>
    </row>
    <row r="70" spans="1:35" ht="12.75">
      <c r="A70" s="285"/>
      <c r="B70" s="205"/>
      <c r="C70" s="315" t="s">
        <v>112</v>
      </c>
      <c r="D70" s="97"/>
      <c r="E70" s="206">
        <f>E6+E12+E15+E18+E21+E23+E29+E31+E33+E36+E38+E41+E44+E47+E50+E55+E57+E59+E61</f>
        <v>6459124.9399999995</v>
      </c>
      <c r="F70" s="386">
        <f>F6+F12+F15+F18+F21+F23+F29+F31+F33+F36+F38+F41+F44+F47+F50+F55+F57+F59+F61</f>
        <v>7006540</v>
      </c>
      <c r="G70" s="82">
        <f>F70/E70*100-100</f>
        <v>8.475065354595856</v>
      </c>
      <c r="H70" s="386">
        <f>H6+H12+H15+H18+H21+H23+H29+H31+H33+H36+H38+H41+H44+H47+H50+H55+H57+H59+H61</f>
        <v>7004540</v>
      </c>
      <c r="I70" s="82">
        <f>H70/F70*100-100</f>
        <v>-0.028544759610298343</v>
      </c>
      <c r="J70" s="386">
        <f>J6+J12+J15+J18+J21+J23+J29+J31+J33+J36+J38+J41+J44+J47+J50+J55+J57+J59+J61</f>
        <v>7004540</v>
      </c>
      <c r="K70" s="82">
        <f>J70/H70*100-100</f>
        <v>0</v>
      </c>
      <c r="L70" s="386">
        <f>L6+L12+L15+L18+L21+L23+L29+L31+L33+L36+L38+L41+L44+L47+L50+L55+L57+L59+L61</f>
        <v>7004540</v>
      </c>
      <c r="M70" s="82">
        <f>L70/J70*100-100</f>
        <v>0</v>
      </c>
      <c r="N70" s="386">
        <f>N6+N12+N15+N18+N21+N23+N29+N31+N33+N36+N38+N41+N44+N47+N50+N55+N57+N59+N61</f>
        <v>6993737</v>
      </c>
      <c r="O70" s="82">
        <f>N70/L70*100-100</f>
        <v>-0.15422854320198098</v>
      </c>
      <c r="P70" s="386">
        <f>P6+P12+P15+P18+P21+P23+P29+P31+P33+P36+P38+P41+P44+P47+P50+P55+P57+P59+P61</f>
        <v>6993737</v>
      </c>
      <c r="Q70" s="82">
        <f>P70/N70*100-100</f>
        <v>0</v>
      </c>
      <c r="R70" s="386">
        <f>R6+R12+R15+R18+R21+R23+R29+R31+R33+R36+R38+R41+R44+R47+R50+R55+R57+R59+R61</f>
        <v>0</v>
      </c>
      <c r="S70" s="82">
        <f>R70/P70*100-100</f>
        <v>-100</v>
      </c>
      <c r="T70" s="386">
        <f>T6+T12+T15+T18+T21+T23+T29+T31+T33+T36+T38+T41+T44+T47+T50+T55+T57+T59+T61</f>
        <v>0</v>
      </c>
      <c r="U70" s="82" t="e">
        <f>T70/R70*100-100</f>
        <v>#DIV/0!</v>
      </c>
      <c r="V70" s="206">
        <f>V6+V12+V15+V18+V21+V23+V29+V31+V33+V36+V38+V41+V44+V47+V50+V55+V57+V59+V61</f>
        <v>0</v>
      </c>
      <c r="W70" s="82" t="e">
        <f>V70/T70*100-100</f>
        <v>#DIV/0!</v>
      </c>
      <c r="X70" s="206">
        <f>X6+X12+X15+X18+X21+X23+X29+X31+X33+X36+X38+X41+X44+X47+X50+X55+X57+X59+X61</f>
        <v>0</v>
      </c>
      <c r="Y70" s="82" t="e">
        <f>X70/V70*100-100</f>
        <v>#DIV/0!</v>
      </c>
      <c r="Z70" s="386">
        <f>Z6+Z12+Z15+Z18+Z21+Z23+Z29+Z31+Z33+Z36+Z38+Z41+Z44+Z47+Z50+Z55+Z57+Z59+Z61</f>
        <v>0</v>
      </c>
      <c r="AA70" s="82" t="e">
        <f>Z70/X70*100-100</f>
        <v>#DIV/0!</v>
      </c>
      <c r="AB70" s="206">
        <f>AB6+AB12+AB15+AB18+AB21+AB23+AB29+AB31+AB33+AB36+AB38+AB41+AB44+AB47+AB50+AB55+AB57+AB59+AB61</f>
        <v>0</v>
      </c>
      <c r="AC70" s="82" t="e">
        <f>AB70/Z70*100-100</f>
        <v>#DIV/0!</v>
      </c>
      <c r="AD70" s="386">
        <f>AD6+AD12+AD15+AD18+AD21+AD23+AD29+AD31+AD33+AD36+AD38+AD41+AD44+AD47+AD50+AD55+AD57+AD59+AD61</f>
        <v>0</v>
      </c>
      <c r="AE70" s="82" t="e">
        <f>AD70/AB70*100-100</f>
        <v>#DIV/0!</v>
      </c>
      <c r="AF70" s="206">
        <f>AF6+AF12+AF15+AF18+AF21+AF23+AF29+AF31+AF33+AF36+AF38+AF41+AF44+AF47+AF50+AF55+AF57+AF59+AF61</f>
        <v>0</v>
      </c>
      <c r="AG70" s="82" t="e">
        <f>AF70/AD70*100-100</f>
        <v>#DIV/0!</v>
      </c>
      <c r="AH70" s="206">
        <f>AH6+AH12+AH15+AH18+AH21+AH23+AH29+AH31+AH33+AH36+AH38+AH41+AH44+AH47+AH50+AH55+AH57+AH59+AH61</f>
        <v>0</v>
      </c>
      <c r="AI70" s="82" t="e">
        <f>AH70/AF70*100-100</f>
        <v>#DIV/0!</v>
      </c>
    </row>
    <row r="71" spans="1:35" ht="13.5" thickBot="1">
      <c r="A71" s="286"/>
      <c r="B71" s="287"/>
      <c r="C71" s="316" t="s">
        <v>110</v>
      </c>
      <c r="D71" s="317"/>
      <c r="E71" s="290">
        <f>E68-E70</f>
        <v>6642143.98</v>
      </c>
      <c r="F71" s="387">
        <f>F68-F70</f>
        <v>5881847</v>
      </c>
      <c r="G71" s="291">
        <f>F71/E71*100-100</f>
        <v>-11.446559759759992</v>
      </c>
      <c r="H71" s="290">
        <f>H68-H70</f>
        <v>5908912.375</v>
      </c>
      <c r="I71" s="291">
        <f>H71/F71*100-100</f>
        <v>0.4601509525834331</v>
      </c>
      <c r="J71" s="290">
        <f>J68-J70</f>
        <v>6079663.375724999</v>
      </c>
      <c r="K71" s="291">
        <f>J71/H71*100-100</f>
        <v>2.8897196283943742</v>
      </c>
      <c r="L71" s="290">
        <f>L68-L70</f>
        <v>6038288.407304874</v>
      </c>
      <c r="M71" s="291">
        <f>L71/J71*100-100</f>
        <v>-0.6805470280694834</v>
      </c>
      <c r="N71" s="290">
        <f>N68-N70</f>
        <v>6187567.744942961</v>
      </c>
      <c r="O71" s="291">
        <f>N71/L71*100-100</f>
        <v>2.472212778997033</v>
      </c>
      <c r="P71" s="290">
        <f>P68-P70</f>
        <v>6355453.573177811</v>
      </c>
      <c r="Q71" s="291">
        <f>P71/N71*100-100</f>
        <v>2.713276608115706</v>
      </c>
      <c r="R71" s="387">
        <f>R68-R70</f>
        <v>13540065.220502635</v>
      </c>
      <c r="S71" s="291">
        <f>R71/P71*100-100</f>
        <v>113.04640281924713</v>
      </c>
      <c r="T71" s="387">
        <f>T68-T70</f>
        <v>13764733.510880508</v>
      </c>
      <c r="U71" s="291">
        <f>T71/R71*100-100</f>
        <v>1.6592851416821475</v>
      </c>
      <c r="V71" s="290">
        <f>V68-V70</f>
        <v>13933269.474290807</v>
      </c>
      <c r="W71" s="291">
        <f>V71/T71*100-100</f>
        <v>1.2244041141593982</v>
      </c>
      <c r="X71" s="290">
        <f>X68-X70</f>
        <v>14135742.691420935</v>
      </c>
      <c r="Y71" s="291">
        <f>X71/V71*100-100</f>
        <v>1.4531637208605304</v>
      </c>
      <c r="Z71" s="387">
        <f>Z68-Z70</f>
        <v>14210668.334417038</v>
      </c>
      <c r="AA71" s="291">
        <f>Z71/X71*100-100</f>
        <v>0.5300439080684072</v>
      </c>
      <c r="AB71" s="290">
        <f>AB68-AB70</f>
        <v>14426379.20665611</v>
      </c>
      <c r="AC71" s="291">
        <f>AB71/Z71*100-100</f>
        <v>1.517950226989953</v>
      </c>
      <c r="AD71" s="387">
        <f>AD68-AD70</f>
        <v>14648487.39690934</v>
      </c>
      <c r="AE71" s="291">
        <f>AD71/AB71*100-100</f>
        <v>1.5395976153929922</v>
      </c>
      <c r="AF71" s="290">
        <f>AF68-AF70</f>
        <v>14892959.024945203</v>
      </c>
      <c r="AG71" s="291">
        <f>AF71/AD71*100-100</f>
        <v>1.6689206292210343</v>
      </c>
      <c r="AH71" s="290">
        <f>AH68-AH70</f>
        <v>15141716.335328657</v>
      </c>
      <c r="AI71" s="291">
        <f>AH71/AF71*100-100</f>
        <v>1.670301448938332</v>
      </c>
    </row>
    <row r="72" spans="1:31" ht="12.75">
      <c r="A72" s="5" t="s">
        <v>44</v>
      </c>
      <c r="B72" s="21" t="s">
        <v>177</v>
      </c>
      <c r="C72" s="21"/>
      <c r="D72" s="21"/>
      <c r="E72" s="21"/>
      <c r="F72" s="21"/>
      <c r="G72" s="21"/>
      <c r="H72" s="21"/>
      <c r="I72" s="21"/>
      <c r="J72" s="21"/>
      <c r="K72" s="2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2.75">
      <c r="A73" s="5"/>
      <c r="B73" s="21" t="s">
        <v>176</v>
      </c>
      <c r="C73" s="21"/>
      <c r="D73" s="21"/>
      <c r="E73" s="21"/>
      <c r="F73" s="21"/>
      <c r="G73" s="21"/>
      <c r="H73" s="21"/>
      <c r="I73" s="21"/>
      <c r="J73" s="21"/>
      <c r="K73" s="21"/>
      <c r="L73" s="1"/>
      <c r="M73" s="1"/>
      <c r="N73" s="1"/>
      <c r="O73" s="1"/>
      <c r="P73" s="1"/>
      <c r="Q73" s="8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2.75">
      <c r="A74" s="5"/>
      <c r="B74" s="21" t="s">
        <v>46</v>
      </c>
      <c r="C74" s="21"/>
      <c r="D74" s="21"/>
      <c r="E74" s="21"/>
      <c r="F74" s="21"/>
      <c r="G74" s="21"/>
      <c r="H74" s="21"/>
      <c r="I74" s="21"/>
      <c r="J74" s="21"/>
      <c r="K74" s="21"/>
      <c r="L74" s="8"/>
      <c r="M74" s="8"/>
      <c r="N74" s="8"/>
      <c r="O74" s="8"/>
      <c r="P74" s="8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2.75">
      <c r="A75" s="1"/>
      <c r="B75" s="1"/>
      <c r="C75" s="1"/>
      <c r="D75" s="1"/>
      <c r="E75" s="1"/>
      <c r="F75" s="1"/>
      <c r="G75" s="1"/>
      <c r="H75" s="7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2:31" ht="12.75"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2:31" ht="12.75">
      <c r="B77" s="1"/>
      <c r="C77" s="19" t="s">
        <v>45</v>
      </c>
      <c r="D77" s="19"/>
      <c r="E77" s="1"/>
      <c r="F77" s="1"/>
      <c r="G77" s="1"/>
      <c r="H77" s="1"/>
      <c r="I77" s="1"/>
      <c r="J77" s="7"/>
      <c r="K77" s="1"/>
      <c r="L77" s="1"/>
      <c r="M77" s="6"/>
      <c r="N77" s="6"/>
      <c r="O77" s="6"/>
      <c r="P77" s="6"/>
      <c r="Q77" s="6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2:31" ht="12.75">
      <c r="B78" s="1"/>
      <c r="C78" s="6" t="s">
        <v>73</v>
      </c>
      <c r="D78" s="6"/>
      <c r="E78" s="6"/>
      <c r="F78" s="6"/>
      <c r="G78" s="6"/>
      <c r="H78" s="6"/>
      <c r="I78" s="6"/>
      <c r="J78" s="6"/>
      <c r="K78" s="6"/>
      <c r="L78" s="6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2:31" ht="12.75">
      <c r="B79" s="1"/>
      <c r="C79" s="1" t="s">
        <v>130</v>
      </c>
      <c r="D79" s="1"/>
      <c r="E79" s="1"/>
      <c r="F79" s="1"/>
      <c r="G79" s="1"/>
      <c r="H79" s="1"/>
      <c r="I79" s="7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2:31" ht="12.75">
      <c r="B80" s="1"/>
      <c r="C80" s="1" t="s">
        <v>131</v>
      </c>
      <c r="D80" s="1"/>
      <c r="E80" s="1"/>
      <c r="F80" s="1"/>
      <c r="G80" s="1"/>
      <c r="H80" s="1"/>
      <c r="I80" s="7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2:31" ht="12.75">
      <c r="B81" s="1"/>
      <c r="C81" s="1"/>
      <c r="D81" s="1"/>
      <c r="E81" s="1"/>
      <c r="F81" s="1"/>
      <c r="G81" s="1"/>
      <c r="H81" s="1"/>
      <c r="I81" s="7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2:31" ht="12.75">
      <c r="B82" s="1"/>
      <c r="C82" s="1" t="s">
        <v>132</v>
      </c>
      <c r="D82" s="1"/>
      <c r="E82" s="1"/>
      <c r="F82" s="1"/>
      <c r="G82" s="1"/>
      <c r="H82" s="1"/>
      <c r="I82" s="1"/>
      <c r="J82" s="7"/>
      <c r="K82" s="1"/>
      <c r="L82" s="1"/>
      <c r="M82" s="6"/>
      <c r="N82" s="6"/>
      <c r="O82" s="6"/>
      <c r="P82" s="6"/>
      <c r="Q82" s="6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2:31" ht="12.75">
      <c r="B83" s="1"/>
      <c r="C83" s="6"/>
      <c r="D83" s="6"/>
      <c r="E83" s="6"/>
      <c r="F83" s="6"/>
      <c r="G83" s="6"/>
      <c r="H83" s="6"/>
      <c r="I83" s="6"/>
      <c r="J83" s="6"/>
      <c r="K83" s="6"/>
      <c r="L83" s="6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2:31" ht="12.75">
      <c r="B84" s="257"/>
      <c r="C84" s="428" t="s">
        <v>172</v>
      </c>
      <c r="D84" s="257"/>
      <c r="E84" s="257"/>
      <c r="F84" s="257"/>
      <c r="G84" s="257"/>
      <c r="H84" s="257"/>
      <c r="I84" s="258"/>
      <c r="J84" s="1"/>
      <c r="K84" s="1"/>
      <c r="L84" s="1"/>
      <c r="M84" s="257"/>
      <c r="N84" s="257"/>
      <c r="O84" s="257"/>
      <c r="P84" s="257"/>
      <c r="Q84" s="257"/>
      <c r="R84" s="257"/>
      <c r="S84" s="257"/>
      <c r="T84" s="257"/>
      <c r="U84" s="257"/>
      <c r="V84" s="257"/>
      <c r="W84" s="257"/>
      <c r="X84" s="1"/>
      <c r="Y84" s="1"/>
      <c r="Z84" s="1"/>
      <c r="AA84" s="1"/>
      <c r="AB84" s="1"/>
      <c r="AC84" s="1"/>
      <c r="AD84" s="1"/>
      <c r="AE84" s="1"/>
    </row>
    <row r="85" spans="2:12" ht="12.75">
      <c r="B85" s="257"/>
      <c r="C85" s="429" t="s">
        <v>173</v>
      </c>
      <c r="D85" s="257"/>
      <c r="E85" s="257"/>
      <c r="F85" s="257"/>
      <c r="G85" s="257"/>
      <c r="H85" s="257"/>
      <c r="I85" s="258"/>
      <c r="J85" s="257"/>
      <c r="K85" s="257"/>
      <c r="L85" s="257"/>
    </row>
    <row r="86" spans="3:11" ht="12.75">
      <c r="C86" s="256" t="s">
        <v>174</v>
      </c>
      <c r="D86" s="429"/>
      <c r="E86" s="429"/>
      <c r="F86" s="429"/>
      <c r="G86" s="429"/>
      <c r="H86" s="429"/>
      <c r="I86" s="429"/>
      <c r="J86" s="429"/>
      <c r="K86" s="429"/>
    </row>
    <row r="87" spans="3:11" ht="12.75">
      <c r="C87" s="429" t="s">
        <v>175</v>
      </c>
      <c r="D87" s="429"/>
      <c r="E87" s="429"/>
      <c r="F87" s="429"/>
      <c r="G87" s="429"/>
      <c r="H87" s="429"/>
      <c r="I87" s="429"/>
      <c r="J87" s="429"/>
      <c r="K87" s="429"/>
    </row>
    <row r="88" spans="3:11" ht="12.75">
      <c r="C88" s="429"/>
      <c r="D88" s="429"/>
      <c r="E88" s="429"/>
      <c r="F88" s="429"/>
      <c r="G88" s="429"/>
      <c r="H88" s="429"/>
      <c r="I88" s="429"/>
      <c r="J88" s="429"/>
      <c r="K88" s="429"/>
    </row>
  </sheetData>
  <mergeCells count="9">
    <mergeCell ref="D1:K1"/>
    <mergeCell ref="N1:P1"/>
    <mergeCell ref="C2:D2"/>
    <mergeCell ref="B3:D3"/>
    <mergeCell ref="B67:D67"/>
    <mergeCell ref="C4:D4"/>
    <mergeCell ref="C7:D7"/>
    <mergeCell ref="C8:D8"/>
    <mergeCell ref="C63:D6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O176"/>
  <sheetViews>
    <sheetView workbookViewId="0" topLeftCell="A1">
      <selection activeCell="Y25" sqref="Y25"/>
    </sheetView>
  </sheetViews>
  <sheetFormatPr defaultColWidth="9.00390625" defaultRowHeight="12.75"/>
  <cols>
    <col min="1" max="1" width="5.625" style="0" customWidth="1"/>
    <col min="2" max="2" width="6.25390625" style="0" customWidth="1"/>
    <col min="4" max="4" width="20.125" style="0" customWidth="1"/>
    <col min="5" max="5" width="14.75390625" style="0" customWidth="1"/>
    <col min="6" max="6" width="14.25390625" style="0" customWidth="1"/>
    <col min="8" max="8" width="14.875" style="0" customWidth="1"/>
    <col min="10" max="10" width="15.00390625" style="0" customWidth="1"/>
    <col min="12" max="12" width="14.875" style="0" customWidth="1"/>
    <col min="14" max="14" width="15.875" style="0" customWidth="1"/>
    <col min="15" max="15" width="6.25390625" style="0" customWidth="1"/>
    <col min="16" max="16" width="16.125" style="0" customWidth="1"/>
    <col min="17" max="17" width="6.375" style="0" customWidth="1"/>
    <col min="18" max="18" width="14.625" style="0" customWidth="1"/>
    <col min="20" max="20" width="16.375" style="0" customWidth="1"/>
    <col min="22" max="22" width="15.00390625" style="0" customWidth="1"/>
    <col min="24" max="24" width="14.875" style="0" customWidth="1"/>
  </cols>
  <sheetData>
    <row r="2" spans="1:31" ht="13.5" thickBot="1">
      <c r="A2" s="10"/>
      <c r="B2" s="10"/>
      <c r="C2" s="10"/>
      <c r="D2" s="456" t="s">
        <v>167</v>
      </c>
      <c r="E2" s="456"/>
      <c r="F2" s="456"/>
      <c r="G2" s="456"/>
      <c r="H2" s="456"/>
      <c r="I2" s="456"/>
      <c r="J2" s="456"/>
      <c r="K2" s="456"/>
      <c r="L2" s="10"/>
      <c r="M2" s="19"/>
      <c r="N2" s="456"/>
      <c r="O2" s="456"/>
      <c r="P2" s="456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41" ht="23.25" thickBot="1">
      <c r="A3" s="61" t="s">
        <v>5</v>
      </c>
      <c r="B3" s="62" t="s">
        <v>11</v>
      </c>
      <c r="C3" s="457" t="s">
        <v>39</v>
      </c>
      <c r="D3" s="457"/>
      <c r="E3" s="62" t="s">
        <v>140</v>
      </c>
      <c r="F3" s="304" t="s">
        <v>169</v>
      </c>
      <c r="G3" s="65" t="s">
        <v>40</v>
      </c>
      <c r="H3" s="62">
        <v>2012</v>
      </c>
      <c r="I3" s="65" t="s">
        <v>40</v>
      </c>
      <c r="J3" s="304">
        <v>2013</v>
      </c>
      <c r="K3" s="65" t="s">
        <v>40</v>
      </c>
      <c r="L3" s="69">
        <v>2014</v>
      </c>
      <c r="M3" s="65" t="s">
        <v>40</v>
      </c>
      <c r="N3" s="302">
        <v>2015</v>
      </c>
      <c r="O3" s="65" t="s">
        <v>40</v>
      </c>
      <c r="P3" s="302">
        <v>2016</v>
      </c>
      <c r="Q3" s="65" t="s">
        <v>40</v>
      </c>
      <c r="R3" s="69">
        <v>2017</v>
      </c>
      <c r="S3" s="65" t="s">
        <v>40</v>
      </c>
      <c r="T3" s="69">
        <v>2018</v>
      </c>
      <c r="U3" s="65" t="s">
        <v>40</v>
      </c>
      <c r="V3" s="62">
        <v>2019</v>
      </c>
      <c r="W3" s="65" t="s">
        <v>40</v>
      </c>
      <c r="X3" s="61">
        <v>2020</v>
      </c>
      <c r="Y3" s="303" t="s">
        <v>40</v>
      </c>
      <c r="Z3" s="442"/>
      <c r="AA3" s="430"/>
      <c r="AB3" s="424"/>
      <c r="AC3" s="430"/>
      <c r="AD3" s="424"/>
      <c r="AE3" s="430"/>
      <c r="AF3" s="424"/>
      <c r="AG3" s="430"/>
      <c r="AH3" s="424"/>
      <c r="AI3" s="430"/>
      <c r="AJ3" s="20"/>
      <c r="AK3" s="20"/>
      <c r="AL3" s="20"/>
      <c r="AM3" s="20"/>
      <c r="AN3" s="20"/>
      <c r="AO3" s="20"/>
    </row>
    <row r="4" spans="1:41" ht="12.75">
      <c r="A4" s="71" t="s">
        <v>41</v>
      </c>
      <c r="B4" s="458" t="s">
        <v>12</v>
      </c>
      <c r="C4" s="458"/>
      <c r="D4" s="458"/>
      <c r="E4" s="388"/>
      <c r="F4" s="72"/>
      <c r="G4" s="75"/>
      <c r="H4" s="72"/>
      <c r="I4" s="75"/>
      <c r="J4" s="72"/>
      <c r="K4" s="75"/>
      <c r="L4" s="72"/>
      <c r="M4" s="75"/>
      <c r="N4" s="263"/>
      <c r="O4" s="75"/>
      <c r="P4" s="72"/>
      <c r="Q4" s="278"/>
      <c r="R4" s="72"/>
      <c r="S4" s="278"/>
      <c r="T4" s="72"/>
      <c r="U4" s="75"/>
      <c r="V4" s="72"/>
      <c r="W4" s="75"/>
      <c r="X4" s="72"/>
      <c r="Y4" s="75"/>
      <c r="Z4" s="265"/>
      <c r="AA4" s="75"/>
      <c r="AB4" s="72"/>
      <c r="AC4" s="75"/>
      <c r="AD4" s="72"/>
      <c r="AE4" s="75"/>
      <c r="AF4" s="72"/>
      <c r="AG4" s="75"/>
      <c r="AH4" s="72"/>
      <c r="AI4" s="75"/>
      <c r="AJ4" s="20"/>
      <c r="AK4" s="20"/>
      <c r="AL4" s="20"/>
      <c r="AM4" s="20"/>
      <c r="AN4" s="20"/>
      <c r="AO4" s="20"/>
    </row>
    <row r="5" spans="1:41" ht="12.75">
      <c r="A5" s="321" t="s">
        <v>10</v>
      </c>
      <c r="B5" s="322" t="s">
        <v>42</v>
      </c>
      <c r="C5" s="462" t="s">
        <v>43</v>
      </c>
      <c r="D5" s="463"/>
      <c r="E5" s="325">
        <v>76049.53</v>
      </c>
      <c r="F5" s="329">
        <v>184147</v>
      </c>
      <c r="G5" s="326">
        <f aca="true" t="shared" si="0" ref="G5:G14">F5/E5*100-100</f>
        <v>142.14087845118834</v>
      </c>
      <c r="H5" s="325">
        <v>3429520</v>
      </c>
      <c r="I5" s="326">
        <f aca="true" t="shared" si="1" ref="I5:I14">H5/F5*100-100</f>
        <v>1762.3816841979506</v>
      </c>
      <c r="J5" s="325">
        <v>11104</v>
      </c>
      <c r="K5" s="326">
        <f aca="true" t="shared" si="2" ref="K5:K14">J5/H5*100-100</f>
        <v>-99.67622291166111</v>
      </c>
      <c r="L5" s="329">
        <v>11169</v>
      </c>
      <c r="M5" s="326">
        <f aca="true" t="shared" si="3" ref="M5:M14">L5/J5*100-100</f>
        <v>0.5853746397694408</v>
      </c>
      <c r="N5" s="325">
        <v>11337</v>
      </c>
      <c r="O5" s="326">
        <f aca="true" t="shared" si="4" ref="O5:O14">N5/L5*100-100</f>
        <v>1.5041633091592814</v>
      </c>
      <c r="P5" s="325">
        <v>11507</v>
      </c>
      <c r="Q5" s="326">
        <f aca="true" t="shared" si="5" ref="Q5:Q14">P5/N5*100-100</f>
        <v>1.4995148628385095</v>
      </c>
      <c r="R5" s="329">
        <v>11680</v>
      </c>
      <c r="S5" s="326">
        <f aca="true" t="shared" si="6" ref="S5:S14">R5/P5*100-100</f>
        <v>1.50343269314331</v>
      </c>
      <c r="T5" s="329">
        <v>11854</v>
      </c>
      <c r="U5" s="326">
        <f aca="true" t="shared" si="7" ref="U5:U14">T5/R5*100-100</f>
        <v>1.4897260273972535</v>
      </c>
      <c r="V5" s="329">
        <f>T5*101.5%</f>
        <v>12031.81</v>
      </c>
      <c r="W5" s="326">
        <f aca="true" t="shared" si="8" ref="W5:W14">V5/T5*100-100</f>
        <v>1.4999999999999858</v>
      </c>
      <c r="X5" s="329">
        <f>V5*101.5%</f>
        <v>12212.287149999998</v>
      </c>
      <c r="Y5" s="330">
        <f aca="true" t="shared" si="9" ref="Y5:Y14">X5/V5*100-100</f>
        <v>1.4999999999999858</v>
      </c>
      <c r="Z5" s="443"/>
      <c r="AA5" s="432"/>
      <c r="AB5" s="431"/>
      <c r="AC5" s="432"/>
      <c r="AD5" s="431"/>
      <c r="AE5" s="432"/>
      <c r="AF5" s="431"/>
      <c r="AG5" s="432"/>
      <c r="AH5" s="431"/>
      <c r="AI5" s="432"/>
      <c r="AJ5" s="20"/>
      <c r="AK5" s="20"/>
      <c r="AL5" s="20"/>
      <c r="AM5" s="20"/>
      <c r="AN5" s="20"/>
      <c r="AO5" s="20"/>
    </row>
    <row r="6" spans="1:41" ht="12.75">
      <c r="A6" s="86"/>
      <c r="B6" s="87"/>
      <c r="C6" s="88" t="s">
        <v>15</v>
      </c>
      <c r="D6" s="89"/>
      <c r="E6" s="83">
        <v>9450.24</v>
      </c>
      <c r="F6" s="268">
        <v>121692</v>
      </c>
      <c r="G6" s="259">
        <f t="shared" si="0"/>
        <v>1187.7133279154816</v>
      </c>
      <c r="H6" s="83">
        <v>3400000</v>
      </c>
      <c r="I6" s="259">
        <f t="shared" si="1"/>
        <v>2693.938796305427</v>
      </c>
      <c r="J6" s="268">
        <v>0</v>
      </c>
      <c r="K6" s="259">
        <f t="shared" si="2"/>
        <v>-100</v>
      </c>
      <c r="L6" s="268"/>
      <c r="M6" s="259" t="e">
        <f t="shared" si="3"/>
        <v>#DIV/0!</v>
      </c>
      <c r="N6" s="83"/>
      <c r="O6" s="259" t="e">
        <f t="shared" si="4"/>
        <v>#DIV/0!</v>
      </c>
      <c r="P6" s="83"/>
      <c r="Q6" s="82" t="e">
        <f t="shared" si="5"/>
        <v>#DIV/0!</v>
      </c>
      <c r="R6" s="268">
        <v>0</v>
      </c>
      <c r="S6" s="82" t="e">
        <f t="shared" si="6"/>
        <v>#DIV/0!</v>
      </c>
      <c r="T6" s="268"/>
      <c r="U6" s="259" t="e">
        <f t="shared" si="7"/>
        <v>#DIV/0!</v>
      </c>
      <c r="V6" s="268"/>
      <c r="W6" s="259" t="e">
        <f t="shared" si="8"/>
        <v>#DIV/0!</v>
      </c>
      <c r="X6" s="268"/>
      <c r="Y6" s="259" t="e">
        <f t="shared" si="9"/>
        <v>#DIV/0!</v>
      </c>
      <c r="Z6" s="264"/>
      <c r="AA6" s="282"/>
      <c r="AB6" s="281"/>
      <c r="AC6" s="282"/>
      <c r="AD6" s="281"/>
      <c r="AE6" s="282"/>
      <c r="AF6" s="281"/>
      <c r="AG6" s="282"/>
      <c r="AH6" s="281"/>
      <c r="AI6" s="282"/>
      <c r="AJ6" s="20"/>
      <c r="AK6" s="20"/>
      <c r="AL6" s="20"/>
      <c r="AM6" s="20"/>
      <c r="AN6" s="20"/>
      <c r="AO6" s="20"/>
    </row>
    <row r="7" spans="3:41" ht="12.75">
      <c r="C7" s="88" t="s">
        <v>138</v>
      </c>
      <c r="D7" s="89"/>
      <c r="E7" s="83">
        <v>0</v>
      </c>
      <c r="F7" s="268">
        <v>0</v>
      </c>
      <c r="G7" s="259" t="e">
        <f t="shared" si="0"/>
        <v>#DIV/0!</v>
      </c>
      <c r="H7" s="83">
        <v>0</v>
      </c>
      <c r="I7" s="259" t="e">
        <f t="shared" si="1"/>
        <v>#DIV/0!</v>
      </c>
      <c r="J7" s="268">
        <v>0</v>
      </c>
      <c r="K7" s="259" t="e">
        <f t="shared" si="2"/>
        <v>#DIV/0!</v>
      </c>
      <c r="L7" s="268"/>
      <c r="M7" s="259" t="e">
        <f t="shared" si="3"/>
        <v>#DIV/0!</v>
      </c>
      <c r="N7" s="83"/>
      <c r="O7" s="259" t="e">
        <f t="shared" si="4"/>
        <v>#DIV/0!</v>
      </c>
      <c r="P7" s="83"/>
      <c r="Q7" s="82" t="e">
        <f t="shared" si="5"/>
        <v>#DIV/0!</v>
      </c>
      <c r="R7" s="268">
        <v>0</v>
      </c>
      <c r="S7" s="82" t="e">
        <f t="shared" si="6"/>
        <v>#DIV/0!</v>
      </c>
      <c r="T7" s="268"/>
      <c r="U7" s="259" t="e">
        <f t="shared" si="7"/>
        <v>#DIV/0!</v>
      </c>
      <c r="V7" s="268"/>
      <c r="W7" s="259" t="e">
        <f t="shared" si="8"/>
        <v>#DIV/0!</v>
      </c>
      <c r="X7" s="268"/>
      <c r="Y7" s="259" t="e">
        <f t="shared" si="9"/>
        <v>#DIV/0!</v>
      </c>
      <c r="Z7" s="264"/>
      <c r="AA7" s="282"/>
      <c r="AB7" s="281"/>
      <c r="AC7" s="282"/>
      <c r="AD7" s="281"/>
      <c r="AE7" s="282"/>
      <c r="AF7" s="281"/>
      <c r="AG7" s="282"/>
      <c r="AH7" s="281"/>
      <c r="AI7" s="282"/>
      <c r="AJ7" s="20"/>
      <c r="AK7" s="20"/>
      <c r="AL7" s="20"/>
      <c r="AM7" s="20"/>
      <c r="AN7" s="20"/>
      <c r="AO7" s="20"/>
    </row>
    <row r="8" spans="1:41" ht="12.75">
      <c r="A8" s="321" t="s">
        <v>2</v>
      </c>
      <c r="B8" s="322" t="s">
        <v>141</v>
      </c>
      <c r="C8" s="462" t="s">
        <v>139</v>
      </c>
      <c r="D8" s="463"/>
      <c r="E8" s="325"/>
      <c r="F8" s="329">
        <v>8000</v>
      </c>
      <c r="G8" s="326" t="e">
        <f t="shared" si="0"/>
        <v>#DIV/0!</v>
      </c>
      <c r="H8" s="325"/>
      <c r="I8" s="326">
        <f t="shared" si="1"/>
        <v>-100</v>
      </c>
      <c r="J8" s="325">
        <v>0</v>
      </c>
      <c r="K8" s="326" t="e">
        <f t="shared" si="2"/>
        <v>#DIV/0!</v>
      </c>
      <c r="L8" s="329">
        <v>0</v>
      </c>
      <c r="M8" s="326" t="e">
        <f t="shared" si="3"/>
        <v>#DIV/0!</v>
      </c>
      <c r="N8" s="325">
        <v>0</v>
      </c>
      <c r="O8" s="326" t="e">
        <f t="shared" si="4"/>
        <v>#DIV/0!</v>
      </c>
      <c r="P8" s="325">
        <v>0</v>
      </c>
      <c r="Q8" s="326" t="e">
        <f t="shared" si="5"/>
        <v>#DIV/0!</v>
      </c>
      <c r="R8" s="329">
        <v>0</v>
      </c>
      <c r="S8" s="326" t="e">
        <f t="shared" si="6"/>
        <v>#DIV/0!</v>
      </c>
      <c r="T8" s="329">
        <v>0</v>
      </c>
      <c r="U8" s="326" t="e">
        <f t="shared" si="7"/>
        <v>#DIV/0!</v>
      </c>
      <c r="V8" s="329">
        <f>T8*101.5%</f>
        <v>0</v>
      </c>
      <c r="W8" s="326" t="e">
        <f t="shared" si="8"/>
        <v>#DIV/0!</v>
      </c>
      <c r="X8" s="329">
        <f>V8*101.5%</f>
        <v>0</v>
      </c>
      <c r="Y8" s="330" t="e">
        <f t="shared" si="9"/>
        <v>#DIV/0!</v>
      </c>
      <c r="Z8" s="443"/>
      <c r="AA8" s="432"/>
      <c r="AB8" s="431"/>
      <c r="AC8" s="432"/>
      <c r="AD8" s="431"/>
      <c r="AE8" s="432"/>
      <c r="AF8" s="431"/>
      <c r="AG8" s="432"/>
      <c r="AH8" s="431"/>
      <c r="AI8" s="432"/>
      <c r="AJ8" s="20"/>
      <c r="AK8" s="20"/>
      <c r="AL8" s="20"/>
      <c r="AM8" s="20"/>
      <c r="AN8" s="20"/>
      <c r="AO8" s="20"/>
    </row>
    <row r="9" spans="1:41" ht="12.75">
      <c r="A9" s="321" t="s">
        <v>3</v>
      </c>
      <c r="B9" s="322">
        <v>600</v>
      </c>
      <c r="C9" s="462" t="s">
        <v>14</v>
      </c>
      <c r="D9" s="463"/>
      <c r="E9" s="325">
        <v>2039659.97</v>
      </c>
      <c r="F9" s="329">
        <v>516000</v>
      </c>
      <c r="G9" s="330">
        <f t="shared" si="0"/>
        <v>-74.70166559183882</v>
      </c>
      <c r="H9" s="325">
        <v>523740</v>
      </c>
      <c r="I9" s="330">
        <f t="shared" si="1"/>
        <v>1.4999999999999858</v>
      </c>
      <c r="J9" s="329">
        <f>H9*101.5%</f>
        <v>531596.1</v>
      </c>
      <c r="K9" s="330">
        <f t="shared" si="2"/>
        <v>1.4999999999999858</v>
      </c>
      <c r="L9" s="329">
        <f>J9*100.5%</f>
        <v>534254.0804999999</v>
      </c>
      <c r="M9" s="330">
        <f t="shared" si="3"/>
        <v>0.4999999999999858</v>
      </c>
      <c r="N9" s="329">
        <f>L9*100.5%</f>
        <v>536925.3509024999</v>
      </c>
      <c r="O9" s="330">
        <f t="shared" si="4"/>
        <v>0.4999999999999858</v>
      </c>
      <c r="P9" s="329">
        <f>N9*101.5%</f>
        <v>544979.2311660373</v>
      </c>
      <c r="Q9" s="326">
        <f t="shared" si="5"/>
        <v>1.4999999999999858</v>
      </c>
      <c r="R9" s="329">
        <f>P9*101.5%</f>
        <v>553153.9196335278</v>
      </c>
      <c r="S9" s="326">
        <f t="shared" si="6"/>
        <v>1.4999999999999858</v>
      </c>
      <c r="T9" s="329">
        <f>R9*101.5%</f>
        <v>561451.2284280306</v>
      </c>
      <c r="U9" s="330">
        <f t="shared" si="7"/>
        <v>1.4999999999999858</v>
      </c>
      <c r="V9" s="329">
        <f>T9*101.5%</f>
        <v>569872.996854451</v>
      </c>
      <c r="W9" s="330">
        <f t="shared" si="8"/>
        <v>1.4999999999999858</v>
      </c>
      <c r="X9" s="329">
        <f>V9*101.5%</f>
        <v>578421.0918072677</v>
      </c>
      <c r="Y9" s="330">
        <f t="shared" si="9"/>
        <v>1.4999999999999858</v>
      </c>
      <c r="Z9" s="443"/>
      <c r="AA9" s="432"/>
      <c r="AB9" s="431"/>
      <c r="AC9" s="432"/>
      <c r="AD9" s="431"/>
      <c r="AE9" s="432"/>
      <c r="AF9" s="431"/>
      <c r="AG9" s="432"/>
      <c r="AH9" s="431"/>
      <c r="AI9" s="432"/>
      <c r="AJ9" s="20"/>
      <c r="AK9" s="20"/>
      <c r="AL9" s="20"/>
      <c r="AM9" s="20"/>
      <c r="AN9" s="20"/>
      <c r="AO9" s="20"/>
    </row>
    <row r="10" spans="1:41" ht="12.75">
      <c r="A10" s="86"/>
      <c r="B10" s="87"/>
      <c r="C10" s="88" t="s">
        <v>15</v>
      </c>
      <c r="D10" s="89"/>
      <c r="E10" s="83">
        <v>1514959.65</v>
      </c>
      <c r="F10" s="268">
        <v>12000</v>
      </c>
      <c r="G10" s="259">
        <f t="shared" si="0"/>
        <v>-99.20789969554635</v>
      </c>
      <c r="H10" s="83">
        <v>0</v>
      </c>
      <c r="I10" s="259">
        <f t="shared" si="1"/>
        <v>-100</v>
      </c>
      <c r="J10" s="268">
        <v>0</v>
      </c>
      <c r="K10" s="259" t="e">
        <f t="shared" si="2"/>
        <v>#DIV/0!</v>
      </c>
      <c r="L10" s="268">
        <v>0</v>
      </c>
      <c r="M10" s="259" t="e">
        <f t="shared" si="3"/>
        <v>#DIV/0!</v>
      </c>
      <c r="N10" s="83">
        <v>0</v>
      </c>
      <c r="O10" s="259" t="e">
        <f t="shared" si="4"/>
        <v>#DIV/0!</v>
      </c>
      <c r="P10" s="83">
        <v>0</v>
      </c>
      <c r="Q10" s="82" t="e">
        <f t="shared" si="5"/>
        <v>#DIV/0!</v>
      </c>
      <c r="R10" s="268">
        <v>0</v>
      </c>
      <c r="S10" s="82" t="e">
        <f t="shared" si="6"/>
        <v>#DIV/0!</v>
      </c>
      <c r="T10" s="268"/>
      <c r="U10" s="259" t="e">
        <f t="shared" si="7"/>
        <v>#DIV/0!</v>
      </c>
      <c r="V10" s="268"/>
      <c r="W10" s="259" t="e">
        <f t="shared" si="8"/>
        <v>#DIV/0!</v>
      </c>
      <c r="X10" s="268"/>
      <c r="Y10" s="259" t="e">
        <f t="shared" si="9"/>
        <v>#DIV/0!</v>
      </c>
      <c r="Z10" s="264"/>
      <c r="AA10" s="282"/>
      <c r="AB10" s="281"/>
      <c r="AC10" s="282"/>
      <c r="AD10" s="281"/>
      <c r="AE10" s="282"/>
      <c r="AF10" s="281"/>
      <c r="AG10" s="282"/>
      <c r="AH10" s="281"/>
      <c r="AI10" s="282"/>
      <c r="AJ10" s="20"/>
      <c r="AK10" s="20"/>
      <c r="AL10" s="20"/>
      <c r="AM10" s="20"/>
      <c r="AN10" s="20"/>
      <c r="AO10" s="20"/>
    </row>
    <row r="11" spans="1:41" ht="12.75">
      <c r="A11" s="321" t="s">
        <v>8</v>
      </c>
      <c r="B11" s="322">
        <v>700</v>
      </c>
      <c r="C11" s="331" t="s">
        <v>17</v>
      </c>
      <c r="D11" s="332"/>
      <c r="E11" s="325">
        <v>102406.27</v>
      </c>
      <c r="F11" s="329">
        <v>191600</v>
      </c>
      <c r="G11" s="330">
        <f t="shared" si="0"/>
        <v>87.09791890672318</v>
      </c>
      <c r="H11" s="325">
        <v>50344</v>
      </c>
      <c r="I11" s="330">
        <f t="shared" si="1"/>
        <v>-73.72442588726514</v>
      </c>
      <c r="J11" s="329">
        <f>H11*100.5%</f>
        <v>50595.719999999994</v>
      </c>
      <c r="K11" s="330">
        <f t="shared" si="2"/>
        <v>0.4999999999999858</v>
      </c>
      <c r="L11" s="329">
        <v>57094</v>
      </c>
      <c r="M11" s="330">
        <f t="shared" si="3"/>
        <v>12.843536963205594</v>
      </c>
      <c r="N11" s="325">
        <v>57950</v>
      </c>
      <c r="O11" s="330">
        <f t="shared" si="4"/>
        <v>1.4992818860125396</v>
      </c>
      <c r="P11" s="325">
        <v>58820</v>
      </c>
      <c r="Q11" s="326">
        <f t="shared" si="5"/>
        <v>1.5012942191544312</v>
      </c>
      <c r="R11" s="329">
        <v>59702</v>
      </c>
      <c r="S11" s="326">
        <f t="shared" si="6"/>
        <v>1.4994899693981694</v>
      </c>
      <c r="T11" s="329">
        <v>60597</v>
      </c>
      <c r="U11" s="330">
        <f t="shared" si="7"/>
        <v>1.4991122575458178</v>
      </c>
      <c r="V11" s="329">
        <v>61506</v>
      </c>
      <c r="W11" s="330">
        <f t="shared" si="8"/>
        <v>1.5000742611020428</v>
      </c>
      <c r="X11" s="329">
        <f>V11*101.5%</f>
        <v>62428.59</v>
      </c>
      <c r="Y11" s="330">
        <f t="shared" si="9"/>
        <v>1.4999999999999858</v>
      </c>
      <c r="Z11" s="443"/>
      <c r="AA11" s="432"/>
      <c r="AB11" s="431"/>
      <c r="AC11" s="432"/>
      <c r="AD11" s="431"/>
      <c r="AE11" s="432"/>
      <c r="AF11" s="431"/>
      <c r="AG11" s="432"/>
      <c r="AH11" s="431"/>
      <c r="AI11" s="432"/>
      <c r="AJ11" s="20"/>
      <c r="AK11" s="20"/>
      <c r="AL11" s="20"/>
      <c r="AM11" s="20"/>
      <c r="AN11" s="20"/>
      <c r="AO11" s="20"/>
    </row>
    <row r="12" spans="1:41" ht="12.75">
      <c r="A12" s="92"/>
      <c r="B12" s="93"/>
      <c r="C12" s="94" t="s">
        <v>75</v>
      </c>
      <c r="D12" s="94"/>
      <c r="E12" s="83">
        <v>66863.96</v>
      </c>
      <c r="F12" s="268">
        <v>137000</v>
      </c>
      <c r="G12" s="101">
        <f t="shared" si="0"/>
        <v>104.89363776838823</v>
      </c>
      <c r="H12" s="83"/>
      <c r="I12" s="101">
        <f t="shared" si="1"/>
        <v>-100</v>
      </c>
      <c r="J12" s="268"/>
      <c r="K12" s="101" t="e">
        <f t="shared" si="2"/>
        <v>#DIV/0!</v>
      </c>
      <c r="L12" s="268"/>
      <c r="M12" s="101" t="e">
        <f t="shared" si="3"/>
        <v>#DIV/0!</v>
      </c>
      <c r="N12" s="83">
        <v>0</v>
      </c>
      <c r="O12" s="101" t="e">
        <f t="shared" si="4"/>
        <v>#DIV/0!</v>
      </c>
      <c r="P12" s="83"/>
      <c r="Q12" s="97" t="e">
        <f t="shared" si="5"/>
        <v>#DIV/0!</v>
      </c>
      <c r="R12" s="268"/>
      <c r="S12" s="97" t="e">
        <f t="shared" si="6"/>
        <v>#DIV/0!</v>
      </c>
      <c r="T12" s="268"/>
      <c r="U12" s="101" t="e">
        <f t="shared" si="7"/>
        <v>#DIV/0!</v>
      </c>
      <c r="V12" s="268"/>
      <c r="W12" s="101" t="e">
        <f t="shared" si="8"/>
        <v>#DIV/0!</v>
      </c>
      <c r="X12" s="268"/>
      <c r="Y12" s="101" t="e">
        <f t="shared" si="9"/>
        <v>#DIV/0!</v>
      </c>
      <c r="Z12" s="264"/>
      <c r="AA12" s="280"/>
      <c r="AB12" s="281"/>
      <c r="AC12" s="280"/>
      <c r="AD12" s="281"/>
      <c r="AE12" s="280"/>
      <c r="AF12" s="281"/>
      <c r="AG12" s="280"/>
      <c r="AH12" s="281"/>
      <c r="AI12" s="280"/>
      <c r="AJ12" s="20"/>
      <c r="AK12" s="20"/>
      <c r="AL12" s="20"/>
      <c r="AM12" s="20"/>
      <c r="AN12" s="20"/>
      <c r="AO12" s="20"/>
    </row>
    <row r="13" spans="3:41" ht="12.75">
      <c r="C13" s="88" t="s">
        <v>138</v>
      </c>
      <c r="D13" s="89"/>
      <c r="E13" s="83">
        <v>0</v>
      </c>
      <c r="F13" s="268">
        <v>0</v>
      </c>
      <c r="G13" s="259" t="e">
        <f t="shared" si="0"/>
        <v>#DIV/0!</v>
      </c>
      <c r="H13" s="83">
        <v>0</v>
      </c>
      <c r="I13" s="259" t="e">
        <f t="shared" si="1"/>
        <v>#DIV/0!</v>
      </c>
      <c r="J13" s="268">
        <v>0</v>
      </c>
      <c r="K13" s="259" t="e">
        <f t="shared" si="2"/>
        <v>#DIV/0!</v>
      </c>
      <c r="L13" s="268"/>
      <c r="M13" s="259" t="e">
        <f t="shared" si="3"/>
        <v>#DIV/0!</v>
      </c>
      <c r="N13" s="83"/>
      <c r="O13" s="259" t="e">
        <f t="shared" si="4"/>
        <v>#DIV/0!</v>
      </c>
      <c r="P13" s="83"/>
      <c r="Q13" s="82" t="e">
        <f t="shared" si="5"/>
        <v>#DIV/0!</v>
      </c>
      <c r="R13" s="268">
        <v>0</v>
      </c>
      <c r="S13" s="82" t="e">
        <f t="shared" si="6"/>
        <v>#DIV/0!</v>
      </c>
      <c r="T13" s="268"/>
      <c r="U13" s="259" t="e">
        <f t="shared" si="7"/>
        <v>#DIV/0!</v>
      </c>
      <c r="V13" s="268"/>
      <c r="W13" s="259" t="e">
        <f t="shared" si="8"/>
        <v>#DIV/0!</v>
      </c>
      <c r="X13" s="268"/>
      <c r="Y13" s="259" t="e">
        <f t="shared" si="9"/>
        <v>#DIV/0!</v>
      </c>
      <c r="Z13" s="264"/>
      <c r="AA13" s="282"/>
      <c r="AB13" s="281"/>
      <c r="AC13" s="282"/>
      <c r="AD13" s="281"/>
      <c r="AE13" s="282"/>
      <c r="AF13" s="281"/>
      <c r="AG13" s="282"/>
      <c r="AH13" s="281"/>
      <c r="AI13" s="282"/>
      <c r="AJ13" s="20"/>
      <c r="AK13" s="20"/>
      <c r="AL13" s="20"/>
      <c r="AM13" s="20"/>
      <c r="AN13" s="20"/>
      <c r="AO13" s="20"/>
    </row>
    <row r="14" spans="1:41" ht="12.75">
      <c r="A14" s="333" t="s">
        <v>9</v>
      </c>
      <c r="B14" s="334">
        <v>710</v>
      </c>
      <c r="C14" s="335" t="s">
        <v>168</v>
      </c>
      <c r="D14" s="336"/>
      <c r="E14" s="325">
        <v>1675.08</v>
      </c>
      <c r="F14" s="329">
        <v>62900</v>
      </c>
      <c r="G14" s="330">
        <f t="shared" si="0"/>
        <v>3655.044535186379</v>
      </c>
      <c r="H14" s="325">
        <f>F14*101.5%</f>
        <v>63843.49999999999</v>
      </c>
      <c r="I14" s="330">
        <f t="shared" si="1"/>
        <v>1.4999999999999858</v>
      </c>
      <c r="J14" s="329">
        <v>3000</v>
      </c>
      <c r="K14" s="330">
        <f t="shared" si="2"/>
        <v>-95.30100949979246</v>
      </c>
      <c r="L14" s="329">
        <v>3045</v>
      </c>
      <c r="M14" s="330">
        <f t="shared" si="3"/>
        <v>1.4999999999999858</v>
      </c>
      <c r="N14" s="325">
        <f>L14*101.5%</f>
        <v>3090.6749999999997</v>
      </c>
      <c r="O14" s="330">
        <f t="shared" si="4"/>
        <v>1.4999999999999858</v>
      </c>
      <c r="P14" s="325">
        <f>N14*101.5%</f>
        <v>3137.0351249999994</v>
      </c>
      <c r="Q14" s="326">
        <f t="shared" si="5"/>
        <v>1.4999999999999858</v>
      </c>
      <c r="R14" s="329">
        <f>P14*101.5%</f>
        <v>3184.090651874999</v>
      </c>
      <c r="S14" s="326">
        <f t="shared" si="6"/>
        <v>1.4999999999999858</v>
      </c>
      <c r="T14" s="329">
        <f>R14*101.5%</f>
        <v>3231.8520116531236</v>
      </c>
      <c r="U14" s="330">
        <f t="shared" si="7"/>
        <v>1.4999999999999858</v>
      </c>
      <c r="V14" s="329">
        <f>T14*101.5%</f>
        <v>3280.32979182792</v>
      </c>
      <c r="W14" s="330">
        <f t="shared" si="8"/>
        <v>1.4999999999999858</v>
      </c>
      <c r="X14" s="329">
        <f>V14*101.5%</f>
        <v>3329.5347387053384</v>
      </c>
      <c r="Y14" s="330">
        <f t="shared" si="9"/>
        <v>1.4999999999999858</v>
      </c>
      <c r="Z14" s="443"/>
      <c r="AA14" s="432"/>
      <c r="AB14" s="431"/>
      <c r="AC14" s="432"/>
      <c r="AD14" s="431"/>
      <c r="AE14" s="432"/>
      <c r="AF14" s="431"/>
      <c r="AG14" s="432"/>
      <c r="AH14" s="431"/>
      <c r="AI14" s="432"/>
      <c r="AJ14" s="20"/>
      <c r="AK14" s="20"/>
      <c r="AL14" s="20"/>
      <c r="AM14" s="20"/>
      <c r="AN14" s="20"/>
      <c r="AO14" s="20"/>
    </row>
    <row r="15" spans="1:41" ht="12.75">
      <c r="A15" s="92"/>
      <c r="B15" s="93"/>
      <c r="C15" s="94" t="s">
        <v>91</v>
      </c>
      <c r="D15" s="94"/>
      <c r="E15" s="83"/>
      <c r="F15" s="268"/>
      <c r="G15" s="101"/>
      <c r="H15" s="83"/>
      <c r="I15" s="101"/>
      <c r="J15" s="268"/>
      <c r="K15" s="101"/>
      <c r="L15" s="268"/>
      <c r="M15" s="101"/>
      <c r="N15" s="83"/>
      <c r="O15" s="101"/>
      <c r="P15" s="83"/>
      <c r="Q15" s="97"/>
      <c r="R15" s="268"/>
      <c r="S15" s="97"/>
      <c r="T15" s="268"/>
      <c r="U15" s="101"/>
      <c r="V15" s="268"/>
      <c r="W15" s="101"/>
      <c r="X15" s="268"/>
      <c r="Y15" s="101"/>
      <c r="Z15" s="264"/>
      <c r="AA15" s="280"/>
      <c r="AB15" s="281"/>
      <c r="AC15" s="280"/>
      <c r="AD15" s="281"/>
      <c r="AE15" s="280"/>
      <c r="AF15" s="281"/>
      <c r="AG15" s="280"/>
      <c r="AH15" s="281"/>
      <c r="AI15" s="280"/>
      <c r="AJ15" s="20"/>
      <c r="AK15" s="20"/>
      <c r="AL15" s="20"/>
      <c r="AM15" s="20"/>
      <c r="AN15" s="20"/>
      <c r="AO15" s="20"/>
    </row>
    <row r="16" spans="3:41" ht="12.75">
      <c r="C16" s="88" t="s">
        <v>138</v>
      </c>
      <c r="D16" s="89"/>
      <c r="E16" s="83">
        <v>800</v>
      </c>
      <c r="F16" s="268">
        <v>2000</v>
      </c>
      <c r="G16" s="259">
        <f>F16/E16*100-100</f>
        <v>150</v>
      </c>
      <c r="H16" s="83">
        <v>0</v>
      </c>
      <c r="I16" s="259">
        <f>H16/F16*100-100</f>
        <v>-100</v>
      </c>
      <c r="J16" s="268">
        <v>0</v>
      </c>
      <c r="K16" s="259" t="e">
        <f>J16/H16*100-100</f>
        <v>#DIV/0!</v>
      </c>
      <c r="L16" s="268"/>
      <c r="M16" s="259" t="e">
        <f>L16/J16*100-100</f>
        <v>#DIV/0!</v>
      </c>
      <c r="N16" s="83"/>
      <c r="O16" s="259" t="e">
        <f>N16/L16*100-100</f>
        <v>#DIV/0!</v>
      </c>
      <c r="P16" s="83"/>
      <c r="Q16" s="82" t="e">
        <f>P16/N16*100-100</f>
        <v>#DIV/0!</v>
      </c>
      <c r="R16" s="268">
        <v>0</v>
      </c>
      <c r="S16" s="82" t="e">
        <f>R16/P16*100-100</f>
        <v>#DIV/0!</v>
      </c>
      <c r="T16" s="268"/>
      <c r="U16" s="259" t="e">
        <f>T16/R16*100-100</f>
        <v>#DIV/0!</v>
      </c>
      <c r="V16" s="268"/>
      <c r="W16" s="259" t="e">
        <f>V16/T16*100-100</f>
        <v>#DIV/0!</v>
      </c>
      <c r="X16" s="268"/>
      <c r="Y16" s="259" t="e">
        <f>X16/V16*100-100</f>
        <v>#DIV/0!</v>
      </c>
      <c r="Z16" s="264"/>
      <c r="AA16" s="282"/>
      <c r="AB16" s="281"/>
      <c r="AC16" s="282"/>
      <c r="AD16" s="281"/>
      <c r="AE16" s="282"/>
      <c r="AF16" s="281"/>
      <c r="AG16" s="282"/>
      <c r="AH16" s="281"/>
      <c r="AI16" s="282"/>
      <c r="AJ16" s="20"/>
      <c r="AK16" s="20"/>
      <c r="AL16" s="20"/>
      <c r="AM16" s="20"/>
      <c r="AN16" s="20"/>
      <c r="AO16" s="20"/>
    </row>
    <row r="17" spans="1:41" ht="12.75">
      <c r="A17" s="337" t="s">
        <v>6</v>
      </c>
      <c r="B17" s="334">
        <v>750</v>
      </c>
      <c r="C17" s="338" t="s">
        <v>19</v>
      </c>
      <c r="D17" s="339"/>
      <c r="E17" s="325">
        <v>1684347.09</v>
      </c>
      <c r="F17" s="329">
        <v>1828065</v>
      </c>
      <c r="G17" s="330">
        <f>F17/E17*100-100</f>
        <v>8.532559046366146</v>
      </c>
      <c r="H17" s="325">
        <v>1835266</v>
      </c>
      <c r="I17" s="330">
        <f>H17/F17*100-100</f>
        <v>0.3939137831532378</v>
      </c>
      <c r="J17" s="329">
        <v>1842575</v>
      </c>
      <c r="K17" s="330">
        <f>J17/H17*100-100</f>
        <v>0.39825289631039595</v>
      </c>
      <c r="L17" s="329">
        <v>1853039</v>
      </c>
      <c r="M17" s="330">
        <f>L17/J17*100-100</f>
        <v>0.5679008995563208</v>
      </c>
      <c r="N17" s="325">
        <v>1860615</v>
      </c>
      <c r="O17" s="330">
        <f>N17/L17*100-100</f>
        <v>0.4088419078065897</v>
      </c>
      <c r="P17" s="325">
        <v>2011359</v>
      </c>
      <c r="Q17" s="326">
        <f>P17/N17*100-100</f>
        <v>8.101837295732864</v>
      </c>
      <c r="R17" s="329">
        <v>2041530</v>
      </c>
      <c r="S17" s="326">
        <f>R17/P17*100-100</f>
        <v>1.500030576341672</v>
      </c>
      <c r="T17" s="329">
        <v>2072153</v>
      </c>
      <c r="U17" s="330">
        <f>T17/R17*100-100</f>
        <v>1.500002449143551</v>
      </c>
      <c r="V17" s="329">
        <f>T17*101.5%</f>
        <v>2103235.295</v>
      </c>
      <c r="W17" s="330">
        <f>V17/T17*100-100</f>
        <v>1.4999999999999858</v>
      </c>
      <c r="X17" s="329">
        <f>V17*101.5%</f>
        <v>2134783.8244249998</v>
      </c>
      <c r="Y17" s="330">
        <f>X17/V17*100-100</f>
        <v>1.4999999999999858</v>
      </c>
      <c r="Z17" s="443"/>
      <c r="AA17" s="432"/>
      <c r="AB17" s="431"/>
      <c r="AC17" s="432"/>
      <c r="AD17" s="431"/>
      <c r="AE17" s="432"/>
      <c r="AF17" s="431"/>
      <c r="AG17" s="432"/>
      <c r="AH17" s="431"/>
      <c r="AI17" s="432"/>
      <c r="AJ17" s="20"/>
      <c r="AK17" s="20"/>
      <c r="AL17" s="20"/>
      <c r="AM17" s="20"/>
      <c r="AN17" s="20"/>
      <c r="AO17" s="20"/>
    </row>
    <row r="18" spans="1:41" ht="12.75">
      <c r="A18" s="92"/>
      <c r="B18" s="93"/>
      <c r="C18" s="94" t="s">
        <v>75</v>
      </c>
      <c r="D18" s="94"/>
      <c r="E18" s="83"/>
      <c r="F18" s="268"/>
      <c r="G18" s="101"/>
      <c r="H18" s="83"/>
      <c r="I18" s="101"/>
      <c r="J18" s="268"/>
      <c r="K18" s="101"/>
      <c r="L18" s="268"/>
      <c r="M18" s="101"/>
      <c r="N18" s="83"/>
      <c r="O18" s="101"/>
      <c r="P18" s="83"/>
      <c r="Q18" s="97"/>
      <c r="R18" s="268"/>
      <c r="S18" s="97"/>
      <c r="T18" s="268"/>
      <c r="U18" s="101"/>
      <c r="V18" s="268"/>
      <c r="W18" s="101"/>
      <c r="X18" s="268"/>
      <c r="Y18" s="101"/>
      <c r="Z18" s="264"/>
      <c r="AA18" s="280"/>
      <c r="AB18" s="281"/>
      <c r="AC18" s="280"/>
      <c r="AD18" s="281"/>
      <c r="AE18" s="280"/>
      <c r="AF18" s="281"/>
      <c r="AG18" s="280"/>
      <c r="AH18" s="281"/>
      <c r="AI18" s="280"/>
      <c r="AJ18" s="20"/>
      <c r="AK18" s="20"/>
      <c r="AL18" s="20"/>
      <c r="AM18" s="20"/>
      <c r="AN18" s="20"/>
      <c r="AO18" s="20"/>
    </row>
    <row r="19" spans="3:41" ht="12.75">
      <c r="C19" s="88" t="s">
        <v>138</v>
      </c>
      <c r="D19" s="89"/>
      <c r="E19" s="83">
        <v>1288599.52</v>
      </c>
      <c r="F19" s="268">
        <v>1347978</v>
      </c>
      <c r="G19" s="259">
        <f aca="true" t="shared" si="10" ref="G19:G28">F19/E19*100-100</f>
        <v>4.60798557491313</v>
      </c>
      <c r="H19" s="83">
        <v>1347978</v>
      </c>
      <c r="I19" s="259">
        <f aca="true" t="shared" si="11" ref="I19:I28">H19/F19*100-100</f>
        <v>0</v>
      </c>
      <c r="J19" s="268">
        <v>1347978</v>
      </c>
      <c r="K19" s="259">
        <f aca="true" t="shared" si="12" ref="K19:K28">J19/H19*100-100</f>
        <v>0</v>
      </c>
      <c r="L19" s="268">
        <v>1347978</v>
      </c>
      <c r="M19" s="259">
        <f aca="true" t="shared" si="13" ref="M19:M28">L19/J19*100-100</f>
        <v>0</v>
      </c>
      <c r="N19" s="83">
        <v>1347978</v>
      </c>
      <c r="O19" s="259">
        <f aca="true" t="shared" si="14" ref="O19:O28">N19/L19*100-100</f>
        <v>0</v>
      </c>
      <c r="P19" s="83">
        <v>1347978</v>
      </c>
      <c r="Q19" s="82">
        <f aca="true" t="shared" si="15" ref="Q19:Q28">P19/N19*100-100</f>
        <v>0</v>
      </c>
      <c r="R19" s="268">
        <v>0</v>
      </c>
      <c r="S19" s="82">
        <f aca="true" t="shared" si="16" ref="S19:S28">R19/P19*100-100</f>
        <v>-100</v>
      </c>
      <c r="T19" s="268"/>
      <c r="U19" s="259" t="e">
        <f aca="true" t="shared" si="17" ref="U19:U28">T19/R19*100-100</f>
        <v>#DIV/0!</v>
      </c>
      <c r="V19" s="268"/>
      <c r="W19" s="259" t="e">
        <f aca="true" t="shared" si="18" ref="W19:W28">V19/T19*100-100</f>
        <v>#DIV/0!</v>
      </c>
      <c r="X19" s="268"/>
      <c r="Y19" s="259" t="e">
        <f aca="true" t="shared" si="19" ref="Y19:Y28">X19/V19*100-100</f>
        <v>#DIV/0!</v>
      </c>
      <c r="Z19" s="264"/>
      <c r="AA19" s="282"/>
      <c r="AB19" s="281"/>
      <c r="AC19" s="282"/>
      <c r="AD19" s="281"/>
      <c r="AE19" s="282"/>
      <c r="AF19" s="281"/>
      <c r="AG19" s="282"/>
      <c r="AH19" s="281"/>
      <c r="AI19" s="282"/>
      <c r="AJ19" s="20"/>
      <c r="AK19" s="20"/>
      <c r="AL19" s="20"/>
      <c r="AM19" s="20"/>
      <c r="AN19" s="20"/>
      <c r="AO19" s="20"/>
    </row>
    <row r="20" spans="1:41" ht="12.75">
      <c r="A20" s="333" t="s">
        <v>7</v>
      </c>
      <c r="B20" s="334">
        <v>754</v>
      </c>
      <c r="C20" s="338" t="s">
        <v>148</v>
      </c>
      <c r="D20" s="339"/>
      <c r="E20" s="325">
        <v>162578.07</v>
      </c>
      <c r="F20" s="329">
        <v>121415</v>
      </c>
      <c r="G20" s="330">
        <f t="shared" si="10"/>
        <v>-25.318955994495454</v>
      </c>
      <c r="H20" s="325">
        <v>123076</v>
      </c>
      <c r="I20" s="330">
        <f t="shared" si="11"/>
        <v>1.3680352509986449</v>
      </c>
      <c r="J20" s="329">
        <f>H20*100.5%</f>
        <v>123691.37999999999</v>
      </c>
      <c r="K20" s="330">
        <f t="shared" si="12"/>
        <v>0.4999999999999858</v>
      </c>
      <c r="L20" s="329">
        <f>J20*101.5%</f>
        <v>125546.75069999998</v>
      </c>
      <c r="M20" s="330">
        <f t="shared" si="13"/>
        <v>1.4999999999999858</v>
      </c>
      <c r="N20" s="329">
        <f>L20*101.5%</f>
        <v>127429.95196049997</v>
      </c>
      <c r="O20" s="330">
        <f t="shared" si="14"/>
        <v>1.4999999999999858</v>
      </c>
      <c r="P20" s="329">
        <f>N20*101.5%</f>
        <v>129341.40123990746</v>
      </c>
      <c r="Q20" s="326">
        <f t="shared" si="15"/>
        <v>1.4999999999999858</v>
      </c>
      <c r="R20" s="329">
        <f>P20*101.5%</f>
        <v>131281.52225850607</v>
      </c>
      <c r="S20" s="326">
        <f t="shared" si="16"/>
        <v>1.4999999999999858</v>
      </c>
      <c r="T20" s="329">
        <f>R20*101.5%</f>
        <v>133250.74509238364</v>
      </c>
      <c r="U20" s="330">
        <f t="shared" si="17"/>
        <v>1.4999999999999858</v>
      </c>
      <c r="V20" s="329">
        <f>T20*101.5%</f>
        <v>135249.5062687694</v>
      </c>
      <c r="W20" s="330">
        <f t="shared" si="18"/>
        <v>1.4999999999999858</v>
      </c>
      <c r="X20" s="329">
        <f>V20*101.5%</f>
        <v>137278.24886280092</v>
      </c>
      <c r="Y20" s="330">
        <f t="shared" si="19"/>
        <v>1.4999999999999858</v>
      </c>
      <c r="Z20" s="443"/>
      <c r="AA20" s="432"/>
      <c r="AB20" s="431"/>
      <c r="AC20" s="432"/>
      <c r="AD20" s="431"/>
      <c r="AE20" s="432"/>
      <c r="AF20" s="431"/>
      <c r="AG20" s="432"/>
      <c r="AH20" s="431"/>
      <c r="AI20" s="432"/>
      <c r="AJ20" s="20"/>
      <c r="AK20" s="20"/>
      <c r="AL20" s="20"/>
      <c r="AM20" s="20"/>
      <c r="AN20" s="20"/>
      <c r="AO20" s="20"/>
    </row>
    <row r="21" spans="1:41" ht="12.75">
      <c r="A21" s="86"/>
      <c r="B21" s="87"/>
      <c r="C21" s="88" t="s">
        <v>15</v>
      </c>
      <c r="D21" s="89"/>
      <c r="E21" s="83"/>
      <c r="F21" s="268"/>
      <c r="G21" s="259" t="e">
        <f t="shared" si="10"/>
        <v>#DIV/0!</v>
      </c>
      <c r="H21" s="83"/>
      <c r="I21" s="259" t="e">
        <f t="shared" si="11"/>
        <v>#DIV/0!</v>
      </c>
      <c r="J21" s="268">
        <v>0</v>
      </c>
      <c r="K21" s="259" t="e">
        <f t="shared" si="12"/>
        <v>#DIV/0!</v>
      </c>
      <c r="L21" s="268"/>
      <c r="M21" s="259" t="e">
        <f t="shared" si="13"/>
        <v>#DIV/0!</v>
      </c>
      <c r="N21" s="83"/>
      <c r="O21" s="259" t="e">
        <f t="shared" si="14"/>
        <v>#DIV/0!</v>
      </c>
      <c r="P21" s="83"/>
      <c r="Q21" s="82" t="e">
        <f t="shared" si="15"/>
        <v>#DIV/0!</v>
      </c>
      <c r="R21" s="268">
        <v>0</v>
      </c>
      <c r="S21" s="82" t="e">
        <f t="shared" si="16"/>
        <v>#DIV/0!</v>
      </c>
      <c r="T21" s="268"/>
      <c r="U21" s="259" t="e">
        <f t="shared" si="17"/>
        <v>#DIV/0!</v>
      </c>
      <c r="V21" s="268"/>
      <c r="W21" s="259" t="e">
        <f t="shared" si="18"/>
        <v>#DIV/0!</v>
      </c>
      <c r="X21" s="268"/>
      <c r="Y21" s="259" t="e">
        <f t="shared" si="19"/>
        <v>#DIV/0!</v>
      </c>
      <c r="Z21" s="264"/>
      <c r="AA21" s="282"/>
      <c r="AB21" s="281"/>
      <c r="AC21" s="282"/>
      <c r="AD21" s="281"/>
      <c r="AE21" s="282"/>
      <c r="AF21" s="281"/>
      <c r="AG21" s="282"/>
      <c r="AH21" s="281"/>
      <c r="AI21" s="282"/>
      <c r="AJ21" s="20"/>
      <c r="AK21" s="20"/>
      <c r="AL21" s="20"/>
      <c r="AM21" s="20"/>
      <c r="AN21" s="20"/>
      <c r="AO21" s="20"/>
    </row>
    <row r="22" spans="3:41" ht="12.75">
      <c r="C22" s="88" t="s">
        <v>138</v>
      </c>
      <c r="D22" s="89"/>
      <c r="E22" s="83">
        <v>10159.92</v>
      </c>
      <c r="F22" s="268">
        <v>10713</v>
      </c>
      <c r="G22" s="259">
        <f t="shared" si="10"/>
        <v>5.4437436515248265</v>
      </c>
      <c r="H22" s="83">
        <v>10713</v>
      </c>
      <c r="I22" s="259">
        <f t="shared" si="11"/>
        <v>0</v>
      </c>
      <c r="J22" s="268">
        <v>10713</v>
      </c>
      <c r="K22" s="259">
        <f t="shared" si="12"/>
        <v>0</v>
      </c>
      <c r="L22" s="268">
        <v>10713</v>
      </c>
      <c r="M22" s="259">
        <f t="shared" si="13"/>
        <v>0</v>
      </c>
      <c r="N22" s="83"/>
      <c r="O22" s="259">
        <f t="shared" si="14"/>
        <v>-100</v>
      </c>
      <c r="P22" s="83"/>
      <c r="Q22" s="82" t="e">
        <f t="shared" si="15"/>
        <v>#DIV/0!</v>
      </c>
      <c r="R22" s="268">
        <v>0</v>
      </c>
      <c r="S22" s="82" t="e">
        <f t="shared" si="16"/>
        <v>#DIV/0!</v>
      </c>
      <c r="T22" s="268"/>
      <c r="U22" s="259" t="e">
        <f t="shared" si="17"/>
        <v>#DIV/0!</v>
      </c>
      <c r="V22" s="268"/>
      <c r="W22" s="259" t="e">
        <f t="shared" si="18"/>
        <v>#DIV/0!</v>
      </c>
      <c r="X22" s="268"/>
      <c r="Y22" s="259" t="e">
        <f t="shared" si="19"/>
        <v>#DIV/0!</v>
      </c>
      <c r="Z22" s="264"/>
      <c r="AA22" s="282"/>
      <c r="AB22" s="281"/>
      <c r="AC22" s="282"/>
      <c r="AD22" s="281"/>
      <c r="AE22" s="282"/>
      <c r="AF22" s="281"/>
      <c r="AG22" s="282"/>
      <c r="AH22" s="281"/>
      <c r="AI22" s="282"/>
      <c r="AJ22" s="20"/>
      <c r="AK22" s="20"/>
      <c r="AL22" s="20"/>
      <c r="AM22" s="20"/>
      <c r="AN22" s="20"/>
      <c r="AO22" s="20"/>
    </row>
    <row r="23" spans="1:41" ht="12.75">
      <c r="A23" s="337">
        <v>8</v>
      </c>
      <c r="B23" s="334">
        <v>756</v>
      </c>
      <c r="C23" s="338" t="s">
        <v>142</v>
      </c>
      <c r="D23" s="339"/>
      <c r="E23" s="325">
        <v>27837.59</v>
      </c>
      <c r="F23" s="329">
        <v>35935</v>
      </c>
      <c r="G23" s="330">
        <f t="shared" si="10"/>
        <v>29.088042463446016</v>
      </c>
      <c r="H23" s="325">
        <v>35935</v>
      </c>
      <c r="I23" s="330">
        <f t="shared" si="11"/>
        <v>0</v>
      </c>
      <c r="J23" s="329">
        <f>H23*100.5%</f>
        <v>36114.674999999996</v>
      </c>
      <c r="K23" s="330">
        <f t="shared" si="12"/>
        <v>0.4999999999999858</v>
      </c>
      <c r="L23" s="329">
        <f>J23*101.5%</f>
        <v>36656.395124999995</v>
      </c>
      <c r="M23" s="330">
        <f t="shared" si="13"/>
        <v>1.4999999999999858</v>
      </c>
      <c r="N23" s="329">
        <f>L23*101.5%</f>
        <v>37206.24105187499</v>
      </c>
      <c r="O23" s="330">
        <f t="shared" si="14"/>
        <v>1.4999999999999858</v>
      </c>
      <c r="P23" s="329">
        <f>N23*101.5%</f>
        <v>37764.33466765311</v>
      </c>
      <c r="Q23" s="326">
        <f t="shared" si="15"/>
        <v>1.4999999999999858</v>
      </c>
      <c r="R23" s="329">
        <f>P23*101.5%</f>
        <v>38330.7996876679</v>
      </c>
      <c r="S23" s="326">
        <f t="shared" si="16"/>
        <v>1.4999999999999858</v>
      </c>
      <c r="T23" s="329">
        <f>R23*101.5%</f>
        <v>38905.76168298292</v>
      </c>
      <c r="U23" s="330">
        <f t="shared" si="17"/>
        <v>1.4999999999999858</v>
      </c>
      <c r="V23" s="329">
        <f>T23*101.5%</f>
        <v>39489.34810822766</v>
      </c>
      <c r="W23" s="330">
        <f t="shared" si="18"/>
        <v>1.4999999999999858</v>
      </c>
      <c r="X23" s="329">
        <f>V23*101.5%</f>
        <v>40081.68832985107</v>
      </c>
      <c r="Y23" s="330">
        <f t="shared" si="19"/>
        <v>1.4999999999999858</v>
      </c>
      <c r="Z23" s="443"/>
      <c r="AA23" s="432"/>
      <c r="AB23" s="431"/>
      <c r="AC23" s="432"/>
      <c r="AD23" s="431"/>
      <c r="AE23" s="432"/>
      <c r="AF23" s="431"/>
      <c r="AG23" s="432"/>
      <c r="AH23" s="431"/>
      <c r="AI23" s="432"/>
      <c r="AJ23" s="20"/>
      <c r="AK23" s="20"/>
      <c r="AL23" s="20"/>
      <c r="AM23" s="20"/>
      <c r="AN23" s="20"/>
      <c r="AO23" s="20"/>
    </row>
    <row r="24" spans="3:41" ht="12.75">
      <c r="C24" s="88" t="s">
        <v>138</v>
      </c>
      <c r="D24" s="89"/>
      <c r="E24" s="83">
        <v>22008</v>
      </c>
      <c r="F24" s="268">
        <v>28435</v>
      </c>
      <c r="G24" s="259">
        <f t="shared" si="10"/>
        <v>29.203017084696484</v>
      </c>
      <c r="H24" s="83">
        <v>28435</v>
      </c>
      <c r="I24" s="259">
        <f t="shared" si="11"/>
        <v>0</v>
      </c>
      <c r="J24" s="268">
        <v>28435</v>
      </c>
      <c r="K24" s="259">
        <f t="shared" si="12"/>
        <v>0</v>
      </c>
      <c r="L24" s="268">
        <v>28435</v>
      </c>
      <c r="M24" s="259">
        <f t="shared" si="13"/>
        <v>0</v>
      </c>
      <c r="N24" s="83">
        <v>28345</v>
      </c>
      <c r="O24" s="259">
        <f t="shared" si="14"/>
        <v>-0.31651134165640826</v>
      </c>
      <c r="P24" s="83">
        <v>28345</v>
      </c>
      <c r="Q24" s="82">
        <f t="shared" si="15"/>
        <v>0</v>
      </c>
      <c r="R24" s="268">
        <v>0</v>
      </c>
      <c r="S24" s="82">
        <f t="shared" si="16"/>
        <v>-100</v>
      </c>
      <c r="T24" s="268"/>
      <c r="U24" s="259" t="e">
        <f t="shared" si="17"/>
        <v>#DIV/0!</v>
      </c>
      <c r="V24" s="268"/>
      <c r="W24" s="259" t="e">
        <f t="shared" si="18"/>
        <v>#DIV/0!</v>
      </c>
      <c r="X24" s="268"/>
      <c r="Y24" s="259" t="e">
        <f t="shared" si="19"/>
        <v>#DIV/0!</v>
      </c>
      <c r="Z24" s="264"/>
      <c r="AA24" s="282"/>
      <c r="AB24" s="281"/>
      <c r="AC24" s="282"/>
      <c r="AD24" s="281"/>
      <c r="AE24" s="282"/>
      <c r="AF24" s="281"/>
      <c r="AG24" s="282"/>
      <c r="AH24" s="281"/>
      <c r="AI24" s="282"/>
      <c r="AJ24" s="20"/>
      <c r="AK24" s="20"/>
      <c r="AL24" s="20"/>
      <c r="AM24" s="20"/>
      <c r="AN24" s="20"/>
      <c r="AO24" s="20"/>
    </row>
    <row r="25" spans="1:41" ht="12.75">
      <c r="A25" s="99" t="s">
        <v>48</v>
      </c>
      <c r="B25" s="100">
        <v>757</v>
      </c>
      <c r="C25" s="102" t="s">
        <v>21</v>
      </c>
      <c r="D25" s="103"/>
      <c r="E25" s="210">
        <v>225500.12</v>
      </c>
      <c r="F25" s="269">
        <v>279476</v>
      </c>
      <c r="G25" s="260">
        <f t="shared" si="10"/>
        <v>23.93607595419462</v>
      </c>
      <c r="H25" s="210">
        <v>280897</v>
      </c>
      <c r="I25" s="260">
        <f t="shared" si="11"/>
        <v>0.5084515307217856</v>
      </c>
      <c r="J25" s="269">
        <v>289700</v>
      </c>
      <c r="K25" s="260">
        <f t="shared" si="12"/>
        <v>3.1338889343780636</v>
      </c>
      <c r="L25" s="269">
        <v>260157</v>
      </c>
      <c r="M25" s="260">
        <f t="shared" si="13"/>
        <v>-10.197790818087682</v>
      </c>
      <c r="N25" s="210">
        <v>231657</v>
      </c>
      <c r="O25" s="260">
        <f t="shared" si="14"/>
        <v>-10.954923373193878</v>
      </c>
      <c r="P25" s="210">
        <v>89182</v>
      </c>
      <c r="Q25" s="209">
        <f t="shared" si="15"/>
        <v>-61.50256629413314</v>
      </c>
      <c r="R25" s="269">
        <v>71862</v>
      </c>
      <c r="S25" s="209">
        <f t="shared" si="16"/>
        <v>-19.420959386423263</v>
      </c>
      <c r="T25" s="269">
        <v>54182</v>
      </c>
      <c r="U25" s="260">
        <f t="shared" si="17"/>
        <v>-24.60271075116195</v>
      </c>
      <c r="V25" s="269">
        <v>36862</v>
      </c>
      <c r="W25" s="260">
        <f t="shared" si="18"/>
        <v>-31.966335683437308</v>
      </c>
      <c r="X25" s="269">
        <v>19182</v>
      </c>
      <c r="Y25" s="260">
        <f t="shared" si="19"/>
        <v>-47.96267158591504</v>
      </c>
      <c r="Z25" s="444"/>
      <c r="AA25" s="434"/>
      <c r="AB25" s="433"/>
      <c r="AC25" s="434"/>
      <c r="AD25" s="433"/>
      <c r="AE25" s="434"/>
      <c r="AF25" s="433"/>
      <c r="AG25" s="434"/>
      <c r="AH25" s="433"/>
      <c r="AI25" s="434"/>
      <c r="AJ25" s="20"/>
      <c r="AK25" s="20"/>
      <c r="AL25" s="20"/>
      <c r="AM25" s="20"/>
      <c r="AN25" s="20"/>
      <c r="AO25" s="20"/>
    </row>
    <row r="26" spans="1:41" ht="12.75">
      <c r="A26" s="333" t="s">
        <v>49</v>
      </c>
      <c r="B26" s="334">
        <v>801</v>
      </c>
      <c r="C26" s="338" t="s">
        <v>149</v>
      </c>
      <c r="D26" s="339"/>
      <c r="E26" s="325">
        <v>5851371.26</v>
      </c>
      <c r="F26" s="329">
        <v>6505024</v>
      </c>
      <c r="G26" s="330">
        <f t="shared" si="10"/>
        <v>11.170932606316967</v>
      </c>
      <c r="H26" s="325">
        <v>6526388</v>
      </c>
      <c r="I26" s="330">
        <f t="shared" si="11"/>
        <v>0.3284230773014798</v>
      </c>
      <c r="J26" s="329">
        <v>6508072</v>
      </c>
      <c r="K26" s="330">
        <f t="shared" si="12"/>
        <v>-0.28064528189251803</v>
      </c>
      <c r="L26" s="329">
        <v>6470081</v>
      </c>
      <c r="M26" s="330">
        <f t="shared" si="13"/>
        <v>-0.5837519929097255</v>
      </c>
      <c r="N26" s="325">
        <v>6592420</v>
      </c>
      <c r="O26" s="330">
        <f t="shared" si="14"/>
        <v>1.890841861176071</v>
      </c>
      <c r="P26" s="325">
        <v>6615095</v>
      </c>
      <c r="Q26" s="326">
        <f t="shared" si="15"/>
        <v>0.3439556338946943</v>
      </c>
      <c r="R26" s="329">
        <f>P26*101.5%</f>
        <v>6714321.425</v>
      </c>
      <c r="S26" s="326">
        <f t="shared" si="16"/>
        <v>1.4999999999999858</v>
      </c>
      <c r="T26" s="329">
        <f>R26*101.5%</f>
        <v>6815036.246374999</v>
      </c>
      <c r="U26" s="330">
        <f t="shared" si="17"/>
        <v>1.4999999999999858</v>
      </c>
      <c r="V26" s="329">
        <f>T26*101.5%</f>
        <v>6917261.790070623</v>
      </c>
      <c r="W26" s="330">
        <f t="shared" si="18"/>
        <v>1.4999999999999858</v>
      </c>
      <c r="X26" s="329">
        <f>V26*101.5%</f>
        <v>7021020.716921682</v>
      </c>
      <c r="Y26" s="330">
        <f t="shared" si="19"/>
        <v>1.4999999999999858</v>
      </c>
      <c r="Z26" s="443"/>
      <c r="AA26" s="432"/>
      <c r="AB26" s="431"/>
      <c r="AC26" s="432"/>
      <c r="AD26" s="431"/>
      <c r="AE26" s="432"/>
      <c r="AF26" s="431"/>
      <c r="AG26" s="432"/>
      <c r="AH26" s="431"/>
      <c r="AI26" s="432"/>
      <c r="AJ26" s="20"/>
      <c r="AK26" s="20"/>
      <c r="AL26" s="20"/>
      <c r="AM26" s="20"/>
      <c r="AN26" s="20"/>
      <c r="AO26" s="20"/>
    </row>
    <row r="27" spans="1:41" ht="12.75">
      <c r="A27" s="104"/>
      <c r="B27" s="75"/>
      <c r="C27" s="105" t="s">
        <v>24</v>
      </c>
      <c r="D27" s="106" t="s">
        <v>25</v>
      </c>
      <c r="E27" s="83">
        <v>3316517.54</v>
      </c>
      <c r="F27" s="268">
        <v>3592836</v>
      </c>
      <c r="G27" s="259">
        <f t="shared" si="10"/>
        <v>8.33158446072926</v>
      </c>
      <c r="H27" s="83">
        <f>F27*101.5%</f>
        <v>3646728.5399999996</v>
      </c>
      <c r="I27" s="259">
        <f t="shared" si="11"/>
        <v>1.4999999999999858</v>
      </c>
      <c r="J27" s="268">
        <f>H27*101.5%</f>
        <v>3701429.4680999992</v>
      </c>
      <c r="K27" s="259">
        <f t="shared" si="12"/>
        <v>1.4999999999999858</v>
      </c>
      <c r="L27" s="268">
        <f>J27*101.5%</f>
        <v>3756950.910121499</v>
      </c>
      <c r="M27" s="259">
        <f t="shared" si="13"/>
        <v>1.4999999999999858</v>
      </c>
      <c r="N27" s="83">
        <f>L27*101.5%</f>
        <v>3813305.1737733213</v>
      </c>
      <c r="O27" s="259">
        <f t="shared" si="14"/>
        <v>1.4999999999999858</v>
      </c>
      <c r="P27" s="83">
        <f>N27*101.5%</f>
        <v>3870504.7513799206</v>
      </c>
      <c r="Q27" s="82">
        <f t="shared" si="15"/>
        <v>1.4999999999999858</v>
      </c>
      <c r="R27" s="268">
        <f>P27*101.5%</f>
        <v>3928562.322650619</v>
      </c>
      <c r="S27" s="82">
        <f t="shared" si="16"/>
        <v>1.4999999999999858</v>
      </c>
      <c r="T27" s="268">
        <f>R27*101.5%</f>
        <v>3987490.757490378</v>
      </c>
      <c r="U27" s="259">
        <f t="shared" si="17"/>
        <v>1.4999999999999858</v>
      </c>
      <c r="V27" s="268">
        <f>T27*101.5%</f>
        <v>4047303.118852733</v>
      </c>
      <c r="W27" s="259">
        <f t="shared" si="18"/>
        <v>1.4999999999999858</v>
      </c>
      <c r="X27" s="268">
        <f>V27*101.5%</f>
        <v>4108012.665635524</v>
      </c>
      <c r="Y27" s="259">
        <f t="shared" si="19"/>
        <v>1.4999999999999858</v>
      </c>
      <c r="Z27" s="264"/>
      <c r="AA27" s="282"/>
      <c r="AB27" s="281"/>
      <c r="AC27" s="282"/>
      <c r="AD27" s="281"/>
      <c r="AE27" s="282"/>
      <c r="AF27" s="281"/>
      <c r="AG27" s="282"/>
      <c r="AH27" s="281"/>
      <c r="AI27" s="282"/>
      <c r="AJ27" s="20"/>
      <c r="AK27" s="20"/>
      <c r="AL27" s="20"/>
      <c r="AM27" s="20"/>
      <c r="AN27" s="20"/>
      <c r="AO27" s="20"/>
    </row>
    <row r="28" spans="1:41" ht="12.75">
      <c r="A28" s="104"/>
      <c r="B28" s="75"/>
      <c r="C28" s="107"/>
      <c r="D28" s="108" t="s">
        <v>71</v>
      </c>
      <c r="E28" s="83">
        <v>1323783.85</v>
      </c>
      <c r="F28" s="268">
        <v>1430363</v>
      </c>
      <c r="G28" s="259">
        <f t="shared" si="10"/>
        <v>8.051099127701235</v>
      </c>
      <c r="H28" s="83">
        <f>F28*101.5%</f>
        <v>1451818.4449999998</v>
      </c>
      <c r="I28" s="259">
        <f t="shared" si="11"/>
        <v>1.4999999999999858</v>
      </c>
      <c r="J28" s="268">
        <f>H28*101.5%</f>
        <v>1473595.7216749997</v>
      </c>
      <c r="K28" s="259">
        <f t="shared" si="12"/>
        <v>1.4999999999999858</v>
      </c>
      <c r="L28" s="268">
        <f>J28*101.5%</f>
        <v>1495699.6575001245</v>
      </c>
      <c r="M28" s="259">
        <f t="shared" si="13"/>
        <v>1.4999999999999858</v>
      </c>
      <c r="N28" s="83">
        <f>L28*101.5%</f>
        <v>1518135.1523626263</v>
      </c>
      <c r="O28" s="259">
        <f t="shared" si="14"/>
        <v>1.4999999999999858</v>
      </c>
      <c r="P28" s="83">
        <f>N28*101.5%</f>
        <v>1540907.1796480655</v>
      </c>
      <c r="Q28" s="82">
        <f t="shared" si="15"/>
        <v>1.4999999999999858</v>
      </c>
      <c r="R28" s="268">
        <f>P28*101.5%</f>
        <v>1564020.7873427863</v>
      </c>
      <c r="S28" s="82">
        <f t="shared" si="16"/>
        <v>1.4999999999999858</v>
      </c>
      <c r="T28" s="268">
        <f>R28*101.5%</f>
        <v>1587481.099152928</v>
      </c>
      <c r="U28" s="259">
        <f t="shared" si="17"/>
        <v>1.4999999999999858</v>
      </c>
      <c r="V28" s="268">
        <f>T28*101.5%</f>
        <v>1611293.3156402218</v>
      </c>
      <c r="W28" s="259">
        <f t="shared" si="18"/>
        <v>1.4999999999999858</v>
      </c>
      <c r="X28" s="268">
        <f>V28*101.5%</f>
        <v>1635462.715374825</v>
      </c>
      <c r="Y28" s="259">
        <f t="shared" si="19"/>
        <v>1.4999999999999858</v>
      </c>
      <c r="Z28" s="264"/>
      <c r="AA28" s="282"/>
      <c r="AB28" s="281"/>
      <c r="AC28" s="282"/>
      <c r="AD28" s="281"/>
      <c r="AE28" s="282"/>
      <c r="AF28" s="281"/>
      <c r="AG28" s="282"/>
      <c r="AH28" s="281"/>
      <c r="AI28" s="282"/>
      <c r="AJ28" s="20"/>
      <c r="AK28" s="20"/>
      <c r="AL28" s="20"/>
      <c r="AM28" s="20"/>
      <c r="AN28" s="20"/>
      <c r="AO28" s="20"/>
    </row>
    <row r="29" spans="1:41" ht="12.75">
      <c r="A29" s="104"/>
      <c r="B29" s="75"/>
      <c r="C29" s="107"/>
      <c r="D29" s="109" t="s">
        <v>26</v>
      </c>
      <c r="E29" s="83">
        <v>10832.57</v>
      </c>
      <c r="F29" s="268"/>
      <c r="G29" s="259"/>
      <c r="H29" s="83">
        <v>0</v>
      </c>
      <c r="I29" s="259"/>
      <c r="J29" s="268">
        <v>0</v>
      </c>
      <c r="K29" s="259"/>
      <c r="L29" s="268">
        <f>J29*101.5%</f>
        <v>0</v>
      </c>
      <c r="M29" s="259"/>
      <c r="N29" s="83"/>
      <c r="O29" s="259"/>
      <c r="P29" s="83">
        <v>0</v>
      </c>
      <c r="Q29" s="82"/>
      <c r="R29" s="268">
        <v>0</v>
      </c>
      <c r="S29" s="82"/>
      <c r="T29" s="268">
        <v>0</v>
      </c>
      <c r="U29" s="259"/>
      <c r="V29" s="268">
        <v>0</v>
      </c>
      <c r="W29" s="259"/>
      <c r="X29" s="268">
        <v>0</v>
      </c>
      <c r="Y29" s="259"/>
      <c r="Z29" s="264"/>
      <c r="AA29" s="282"/>
      <c r="AB29" s="281"/>
      <c r="AC29" s="282"/>
      <c r="AD29" s="281"/>
      <c r="AE29" s="282"/>
      <c r="AF29" s="281"/>
      <c r="AG29" s="282"/>
      <c r="AH29" s="281"/>
      <c r="AI29" s="282"/>
      <c r="AJ29" s="20"/>
      <c r="AK29" s="20"/>
      <c r="AL29" s="20"/>
      <c r="AM29" s="20"/>
      <c r="AN29" s="20"/>
      <c r="AO29" s="20"/>
    </row>
    <row r="30" spans="3:41" ht="12.75">
      <c r="C30" s="88" t="s">
        <v>147</v>
      </c>
      <c r="D30" s="89"/>
      <c r="E30" s="83">
        <v>4650638.66</v>
      </c>
      <c r="F30" s="268">
        <v>5080774</v>
      </c>
      <c r="G30" s="259">
        <f aca="true" t="shared" si="20" ref="G30:G35">F30/E30*100-100</f>
        <v>9.24895205683427</v>
      </c>
      <c r="H30" s="83">
        <v>5080774</v>
      </c>
      <c r="I30" s="259">
        <f aca="true" t="shared" si="21" ref="I30:I35">H30/F30*100-100</f>
        <v>0</v>
      </c>
      <c r="J30" s="268">
        <v>5080774</v>
      </c>
      <c r="K30" s="259">
        <f aca="true" t="shared" si="22" ref="K30:K35">J30/H30*100-100</f>
        <v>0</v>
      </c>
      <c r="L30" s="268">
        <v>5080774</v>
      </c>
      <c r="M30" s="259">
        <f aca="true" t="shared" si="23" ref="M30:M35">L30/J30*100-100</f>
        <v>0</v>
      </c>
      <c r="N30" s="83">
        <v>5080774</v>
      </c>
      <c r="O30" s="259">
        <f aca="true" t="shared" si="24" ref="O30:O35">N30/L30*100-100</f>
        <v>0</v>
      </c>
      <c r="P30" s="83">
        <v>5080774</v>
      </c>
      <c r="Q30" s="82">
        <f aca="true" t="shared" si="25" ref="Q30:Q35">P30/N30*100-100</f>
        <v>0</v>
      </c>
      <c r="R30" s="268">
        <v>0</v>
      </c>
      <c r="S30" s="82">
        <f aca="true" t="shared" si="26" ref="S30:S35">R30/P30*100-100</f>
        <v>-100</v>
      </c>
      <c r="T30" s="268"/>
      <c r="U30" s="259" t="e">
        <f aca="true" t="shared" si="27" ref="U30:U35">T30/R30*100-100</f>
        <v>#DIV/0!</v>
      </c>
      <c r="V30" s="268"/>
      <c r="W30" s="259" t="e">
        <f aca="true" t="shared" si="28" ref="W30:W35">V30/T30*100-100</f>
        <v>#DIV/0!</v>
      </c>
      <c r="X30" s="268"/>
      <c r="Y30" s="259" t="e">
        <f aca="true" t="shared" si="29" ref="Y30:Y35">X30/V30*100-100</f>
        <v>#DIV/0!</v>
      </c>
      <c r="Z30" s="264"/>
      <c r="AA30" s="282"/>
      <c r="AB30" s="281"/>
      <c r="AC30" s="282"/>
      <c r="AD30" s="281"/>
      <c r="AE30" s="282"/>
      <c r="AF30" s="281"/>
      <c r="AG30" s="282"/>
      <c r="AH30" s="281"/>
      <c r="AI30" s="282"/>
      <c r="AJ30" s="20"/>
      <c r="AK30" s="20"/>
      <c r="AL30" s="20"/>
      <c r="AM30" s="20"/>
      <c r="AN30" s="20"/>
      <c r="AO30" s="20"/>
    </row>
    <row r="31" spans="1:41" ht="12.75">
      <c r="A31" s="337" t="s">
        <v>50</v>
      </c>
      <c r="B31" s="334">
        <v>801</v>
      </c>
      <c r="C31" s="338" t="s">
        <v>150</v>
      </c>
      <c r="D31" s="339"/>
      <c r="E31" s="325">
        <v>81094.08</v>
      </c>
      <c r="F31" s="329">
        <v>170530</v>
      </c>
      <c r="G31" s="330">
        <f t="shared" si="20"/>
        <v>110.28662018238569</v>
      </c>
      <c r="H31" s="325">
        <v>170750</v>
      </c>
      <c r="I31" s="330">
        <f t="shared" si="21"/>
        <v>0.12900955843547024</v>
      </c>
      <c r="J31" s="329">
        <f>H31*100.5%</f>
        <v>171603.74999999997</v>
      </c>
      <c r="K31" s="330">
        <f t="shared" si="22"/>
        <v>0.4999999999999858</v>
      </c>
      <c r="L31" s="329">
        <f>J31*100.5%</f>
        <v>172461.76874999996</v>
      </c>
      <c r="M31" s="330">
        <f t="shared" si="23"/>
        <v>0.4999999999999858</v>
      </c>
      <c r="N31" s="329">
        <v>125048</v>
      </c>
      <c r="O31" s="330">
        <f t="shared" si="24"/>
        <v>-27.492335891980105</v>
      </c>
      <c r="P31" s="329">
        <v>177674.43</v>
      </c>
      <c r="Q31" s="326">
        <f t="shared" si="25"/>
        <v>42.08498336638732</v>
      </c>
      <c r="R31" s="329">
        <f>P31*101.5%</f>
        <v>180339.54644999997</v>
      </c>
      <c r="S31" s="326">
        <f t="shared" si="26"/>
        <v>1.4999999999999858</v>
      </c>
      <c r="T31" s="329">
        <f>R31*101.5%</f>
        <v>183044.63964674994</v>
      </c>
      <c r="U31" s="330">
        <f t="shared" si="27"/>
        <v>1.4999999999999858</v>
      </c>
      <c r="V31" s="329">
        <f>T31*101.5%</f>
        <v>185790.30924145118</v>
      </c>
      <c r="W31" s="330">
        <f t="shared" si="28"/>
        <v>1.4999999999999858</v>
      </c>
      <c r="X31" s="329">
        <f>V31*101.5%</f>
        <v>188577.16388007294</v>
      </c>
      <c r="Y31" s="330">
        <f t="shared" si="29"/>
        <v>1.4999999999999858</v>
      </c>
      <c r="Z31" s="443"/>
      <c r="AA31" s="432"/>
      <c r="AB31" s="431"/>
      <c r="AC31" s="432"/>
      <c r="AD31" s="431"/>
      <c r="AE31" s="432"/>
      <c r="AF31" s="431"/>
      <c r="AG31" s="432"/>
      <c r="AH31" s="431"/>
      <c r="AI31" s="432"/>
      <c r="AJ31" s="20"/>
      <c r="AK31" s="20"/>
      <c r="AL31" s="20"/>
      <c r="AM31" s="20"/>
      <c r="AN31" s="20"/>
      <c r="AO31" s="20"/>
    </row>
    <row r="32" spans="3:41" ht="12.75">
      <c r="C32" s="88" t="s">
        <v>138</v>
      </c>
      <c r="D32" s="89"/>
      <c r="E32" s="83">
        <v>4210.95</v>
      </c>
      <c r="F32" s="268">
        <v>19607</v>
      </c>
      <c r="G32" s="259">
        <f t="shared" si="20"/>
        <v>365.61939704817206</v>
      </c>
      <c r="H32" s="83">
        <v>19607</v>
      </c>
      <c r="I32" s="259">
        <f t="shared" si="21"/>
        <v>0</v>
      </c>
      <c r="J32" s="268">
        <v>19607</v>
      </c>
      <c r="K32" s="259">
        <f t="shared" si="22"/>
        <v>0</v>
      </c>
      <c r="L32" s="268">
        <v>19607</v>
      </c>
      <c r="M32" s="259">
        <f t="shared" si="23"/>
        <v>0</v>
      </c>
      <c r="N32" s="83">
        <v>19607</v>
      </c>
      <c r="O32" s="259">
        <f t="shared" si="24"/>
        <v>0</v>
      </c>
      <c r="P32" s="83">
        <v>19607</v>
      </c>
      <c r="Q32" s="82">
        <f t="shared" si="25"/>
        <v>0</v>
      </c>
      <c r="R32" s="268">
        <v>0</v>
      </c>
      <c r="S32" s="82">
        <f t="shared" si="26"/>
        <v>-100</v>
      </c>
      <c r="T32" s="268"/>
      <c r="U32" s="259" t="e">
        <f t="shared" si="27"/>
        <v>#DIV/0!</v>
      </c>
      <c r="V32" s="268"/>
      <c r="W32" s="259" t="e">
        <f t="shared" si="28"/>
        <v>#DIV/0!</v>
      </c>
      <c r="X32" s="268"/>
      <c r="Y32" s="259" t="e">
        <f t="shared" si="29"/>
        <v>#DIV/0!</v>
      </c>
      <c r="Z32" s="264"/>
      <c r="AA32" s="282"/>
      <c r="AB32" s="281"/>
      <c r="AC32" s="282"/>
      <c r="AD32" s="281"/>
      <c r="AE32" s="282"/>
      <c r="AF32" s="281"/>
      <c r="AG32" s="282"/>
      <c r="AH32" s="281"/>
      <c r="AI32" s="282"/>
      <c r="AJ32" s="20"/>
      <c r="AK32" s="20"/>
      <c r="AL32" s="20"/>
      <c r="AM32" s="20"/>
      <c r="AN32" s="20"/>
      <c r="AO32" s="20"/>
    </row>
    <row r="33" spans="1:41" ht="12.75">
      <c r="A33" s="337" t="s">
        <v>51</v>
      </c>
      <c r="B33" s="334">
        <v>851</v>
      </c>
      <c r="C33" s="338" t="s">
        <v>151</v>
      </c>
      <c r="D33" s="339"/>
      <c r="E33" s="325">
        <v>70643.86</v>
      </c>
      <c r="F33" s="329">
        <v>68468</v>
      </c>
      <c r="G33" s="330">
        <f t="shared" si="20"/>
        <v>-3.0800412095262004</v>
      </c>
      <c r="H33" s="325">
        <v>64450</v>
      </c>
      <c r="I33" s="330">
        <f t="shared" si="21"/>
        <v>-5.8684348892913505</v>
      </c>
      <c r="J33" s="329">
        <f>H33*101.5%</f>
        <v>65416.74999999999</v>
      </c>
      <c r="K33" s="330">
        <f t="shared" si="22"/>
        <v>1.4999999999999858</v>
      </c>
      <c r="L33" s="329">
        <f>J33*101.5%</f>
        <v>66398.00124999999</v>
      </c>
      <c r="M33" s="330">
        <f t="shared" si="23"/>
        <v>1.4999999999999858</v>
      </c>
      <c r="N33" s="329">
        <f>L33*101.5%</f>
        <v>67393.97126874999</v>
      </c>
      <c r="O33" s="330">
        <f t="shared" si="24"/>
        <v>1.4999999999999858</v>
      </c>
      <c r="P33" s="329">
        <f>N33*101.5%</f>
        <v>68404.88083778122</v>
      </c>
      <c r="Q33" s="326">
        <f t="shared" si="25"/>
        <v>1.4999999999999858</v>
      </c>
      <c r="R33" s="329">
        <f>P33*101.5%</f>
        <v>69430.95405034794</v>
      </c>
      <c r="S33" s="326">
        <f t="shared" si="26"/>
        <v>1.4999999999999858</v>
      </c>
      <c r="T33" s="329">
        <f>R33*101.5%</f>
        <v>70472.41836110315</v>
      </c>
      <c r="U33" s="330">
        <f t="shared" si="27"/>
        <v>1.4999999999999858</v>
      </c>
      <c r="V33" s="329">
        <f>T33*101.5%</f>
        <v>71529.50463651969</v>
      </c>
      <c r="W33" s="330">
        <f t="shared" si="28"/>
        <v>1.4999999999999858</v>
      </c>
      <c r="X33" s="329">
        <f>V33*101.5%</f>
        <v>72602.44720606747</v>
      </c>
      <c r="Y33" s="330">
        <f t="shared" si="29"/>
        <v>1.4999999999999858</v>
      </c>
      <c r="Z33" s="443"/>
      <c r="AA33" s="432"/>
      <c r="AB33" s="431"/>
      <c r="AC33" s="432"/>
      <c r="AD33" s="431"/>
      <c r="AE33" s="432"/>
      <c r="AF33" s="431"/>
      <c r="AG33" s="432"/>
      <c r="AH33" s="431"/>
      <c r="AI33" s="432"/>
      <c r="AJ33" s="20"/>
      <c r="AK33" s="20"/>
      <c r="AL33" s="20"/>
      <c r="AM33" s="20"/>
      <c r="AN33" s="20"/>
      <c r="AO33" s="20"/>
    </row>
    <row r="34" spans="3:41" ht="12.75">
      <c r="C34" s="88" t="s">
        <v>138</v>
      </c>
      <c r="D34" s="89"/>
      <c r="E34" s="83">
        <v>16440</v>
      </c>
      <c r="F34" s="268">
        <v>20760</v>
      </c>
      <c r="G34" s="259">
        <f t="shared" si="20"/>
        <v>26.27737226277371</v>
      </c>
      <c r="H34" s="83">
        <v>20760</v>
      </c>
      <c r="I34" s="259">
        <f t="shared" si="21"/>
        <v>0</v>
      </c>
      <c r="J34" s="268">
        <v>20760</v>
      </c>
      <c r="K34" s="259">
        <f t="shared" si="22"/>
        <v>0</v>
      </c>
      <c r="L34" s="268">
        <v>20760</v>
      </c>
      <c r="M34" s="259">
        <f t="shared" si="23"/>
        <v>0</v>
      </c>
      <c r="N34" s="83">
        <v>20760</v>
      </c>
      <c r="O34" s="259">
        <f t="shared" si="24"/>
        <v>0</v>
      </c>
      <c r="P34" s="83">
        <v>20760</v>
      </c>
      <c r="Q34" s="82">
        <f t="shared" si="25"/>
        <v>0</v>
      </c>
      <c r="R34" s="268">
        <v>0</v>
      </c>
      <c r="S34" s="82">
        <f t="shared" si="26"/>
        <v>-100</v>
      </c>
      <c r="T34" s="268"/>
      <c r="U34" s="259" t="e">
        <f t="shared" si="27"/>
        <v>#DIV/0!</v>
      </c>
      <c r="V34" s="268"/>
      <c r="W34" s="259" t="e">
        <f t="shared" si="28"/>
        <v>#DIV/0!</v>
      </c>
      <c r="X34" s="268"/>
      <c r="Y34" s="259" t="e">
        <f t="shared" si="29"/>
        <v>#DIV/0!</v>
      </c>
      <c r="Z34" s="264"/>
      <c r="AA34" s="282"/>
      <c r="AB34" s="281"/>
      <c r="AC34" s="282"/>
      <c r="AD34" s="281"/>
      <c r="AE34" s="282"/>
      <c r="AF34" s="281"/>
      <c r="AG34" s="282"/>
      <c r="AH34" s="281"/>
      <c r="AI34" s="282"/>
      <c r="AJ34" s="20"/>
      <c r="AK34" s="20"/>
      <c r="AL34" s="20"/>
      <c r="AM34" s="20"/>
      <c r="AN34" s="20"/>
      <c r="AO34" s="20"/>
    </row>
    <row r="35" spans="1:41" ht="12.75">
      <c r="A35" s="333" t="s">
        <v>61</v>
      </c>
      <c r="B35" s="334">
        <v>852</v>
      </c>
      <c r="C35" s="335" t="s">
        <v>70</v>
      </c>
      <c r="D35" s="336"/>
      <c r="E35" s="325">
        <v>463283.98</v>
      </c>
      <c r="F35" s="329">
        <v>480664</v>
      </c>
      <c r="G35" s="330">
        <f t="shared" si="20"/>
        <v>3.7514830536553347</v>
      </c>
      <c r="H35" s="325">
        <f>F35*101.5%</f>
        <v>487873.95999999996</v>
      </c>
      <c r="I35" s="330">
        <f t="shared" si="21"/>
        <v>1.4999999999999858</v>
      </c>
      <c r="J35" s="329">
        <f>H35*100.5%</f>
        <v>490313.3297999999</v>
      </c>
      <c r="K35" s="330">
        <f t="shared" si="22"/>
        <v>0.4999999999999858</v>
      </c>
      <c r="L35" s="329">
        <f>J35*101.5%</f>
        <v>497668.02974699985</v>
      </c>
      <c r="M35" s="330">
        <f t="shared" si="23"/>
        <v>1.4999999999999858</v>
      </c>
      <c r="N35" s="325">
        <f>L35*101.5%</f>
        <v>505133.0501932048</v>
      </c>
      <c r="O35" s="330">
        <f t="shared" si="24"/>
        <v>1.4999999999999858</v>
      </c>
      <c r="P35" s="325">
        <f>N35*101.5%</f>
        <v>512710.0459461028</v>
      </c>
      <c r="Q35" s="326">
        <f t="shared" si="25"/>
        <v>1.4999999999999858</v>
      </c>
      <c r="R35" s="329">
        <f>P35*101.5%</f>
        <v>520400.6966352943</v>
      </c>
      <c r="S35" s="326">
        <f t="shared" si="26"/>
        <v>1.4999999999999858</v>
      </c>
      <c r="T35" s="329">
        <f>R35*101.5%</f>
        <v>528206.7070848236</v>
      </c>
      <c r="U35" s="330">
        <f t="shared" si="27"/>
        <v>1.4999999999999858</v>
      </c>
      <c r="V35" s="329">
        <f>T35*101.5%</f>
        <v>536129.807691096</v>
      </c>
      <c r="W35" s="330">
        <f t="shared" si="28"/>
        <v>1.4999999999999858</v>
      </c>
      <c r="X35" s="329">
        <f>V35*101.5%</f>
        <v>544171.7548064623</v>
      </c>
      <c r="Y35" s="330">
        <f t="shared" si="29"/>
        <v>1.4999999999999858</v>
      </c>
      <c r="Z35" s="443"/>
      <c r="AA35" s="432"/>
      <c r="AB35" s="431"/>
      <c r="AC35" s="432"/>
      <c r="AD35" s="431"/>
      <c r="AE35" s="432"/>
      <c r="AF35" s="431"/>
      <c r="AG35" s="432"/>
      <c r="AH35" s="431"/>
      <c r="AI35" s="432"/>
      <c r="AJ35" s="20"/>
      <c r="AK35" s="20"/>
      <c r="AL35" s="20"/>
      <c r="AM35" s="20"/>
      <c r="AN35" s="20"/>
      <c r="AO35" s="20"/>
    </row>
    <row r="36" spans="1:41" ht="12.75">
      <c r="A36" s="92"/>
      <c r="B36" s="93"/>
      <c r="C36" s="94" t="s">
        <v>91</v>
      </c>
      <c r="D36" s="94"/>
      <c r="E36" s="83"/>
      <c r="F36" s="268"/>
      <c r="G36" s="101"/>
      <c r="H36" s="83"/>
      <c r="I36" s="101"/>
      <c r="J36" s="268"/>
      <c r="K36" s="101"/>
      <c r="L36" s="268"/>
      <c r="M36" s="101"/>
      <c r="N36" s="83"/>
      <c r="O36" s="101"/>
      <c r="P36" s="83"/>
      <c r="Q36" s="97"/>
      <c r="R36" s="268"/>
      <c r="S36" s="97"/>
      <c r="T36" s="268"/>
      <c r="U36" s="101"/>
      <c r="V36" s="268"/>
      <c r="W36" s="101"/>
      <c r="X36" s="268"/>
      <c r="Y36" s="101"/>
      <c r="Z36" s="264"/>
      <c r="AA36" s="280"/>
      <c r="AB36" s="281"/>
      <c r="AC36" s="280"/>
      <c r="AD36" s="281"/>
      <c r="AE36" s="280"/>
      <c r="AF36" s="281"/>
      <c r="AG36" s="280"/>
      <c r="AH36" s="281"/>
      <c r="AI36" s="280"/>
      <c r="AJ36" s="20"/>
      <c r="AK36" s="20"/>
      <c r="AL36" s="20"/>
      <c r="AM36" s="20"/>
      <c r="AN36" s="20"/>
      <c r="AO36" s="20"/>
    </row>
    <row r="37" spans="3:41" ht="12.75">
      <c r="C37" s="88" t="s">
        <v>138</v>
      </c>
      <c r="D37" s="89"/>
      <c r="E37" s="83">
        <v>168843.08</v>
      </c>
      <c r="F37" s="268">
        <v>174955</v>
      </c>
      <c r="G37" s="259">
        <f>F37/E37*100-100</f>
        <v>3.6198818453205206</v>
      </c>
      <c r="H37" s="83">
        <v>174955</v>
      </c>
      <c r="I37" s="259">
        <f>H37/F37*100-100</f>
        <v>0</v>
      </c>
      <c r="J37" s="83">
        <v>174955</v>
      </c>
      <c r="K37" s="259">
        <f>J37/H37*100-100</f>
        <v>0</v>
      </c>
      <c r="L37" s="268">
        <v>174955</v>
      </c>
      <c r="M37" s="259">
        <f>L37/J37*100-100</f>
        <v>0</v>
      </c>
      <c r="N37" s="83">
        <v>174955</v>
      </c>
      <c r="O37" s="259">
        <f>N37/L37*100-100</f>
        <v>0</v>
      </c>
      <c r="P37" s="83">
        <v>174955</v>
      </c>
      <c r="Q37" s="82">
        <f>P37/N37*100-100</f>
        <v>0</v>
      </c>
      <c r="R37" s="268">
        <v>0</v>
      </c>
      <c r="S37" s="82">
        <f>R37/P37*100-100</f>
        <v>-100</v>
      </c>
      <c r="T37" s="268"/>
      <c r="U37" s="259" t="e">
        <f>T37/R37*100-100</f>
        <v>#DIV/0!</v>
      </c>
      <c r="V37" s="268"/>
      <c r="W37" s="259" t="e">
        <f>V37/T37*100-100</f>
        <v>#DIV/0!</v>
      </c>
      <c r="X37" s="268"/>
      <c r="Y37" s="259" t="e">
        <f>X37/V37*100-100</f>
        <v>#DIV/0!</v>
      </c>
      <c r="Z37" s="264"/>
      <c r="AA37" s="282"/>
      <c r="AB37" s="281"/>
      <c r="AC37" s="282"/>
      <c r="AD37" s="281"/>
      <c r="AE37" s="282"/>
      <c r="AF37" s="281"/>
      <c r="AG37" s="282"/>
      <c r="AH37" s="281"/>
      <c r="AI37" s="282"/>
      <c r="AJ37" s="20"/>
      <c r="AK37" s="20"/>
      <c r="AL37" s="20"/>
      <c r="AM37" s="20"/>
      <c r="AN37" s="20"/>
      <c r="AO37" s="20"/>
    </row>
    <row r="38" spans="1:41" ht="12.75">
      <c r="A38" s="333" t="s">
        <v>62</v>
      </c>
      <c r="B38" s="334">
        <v>854</v>
      </c>
      <c r="C38" s="338" t="s">
        <v>64</v>
      </c>
      <c r="D38" s="339"/>
      <c r="E38" s="325">
        <v>362203.61</v>
      </c>
      <c r="F38" s="329">
        <v>250923</v>
      </c>
      <c r="G38" s="330">
        <f>F38/E38*100-100</f>
        <v>-30.723219462114145</v>
      </c>
      <c r="H38" s="325">
        <v>251961</v>
      </c>
      <c r="I38" s="330">
        <f>H38/F38*100-100</f>
        <v>0.4136727203165833</v>
      </c>
      <c r="J38" s="329">
        <f>H38*100.5%</f>
        <v>253220.80499999996</v>
      </c>
      <c r="K38" s="330">
        <f>J38/H38*100-100</f>
        <v>0.4999999999999858</v>
      </c>
      <c r="L38" s="329">
        <f>J38*101.5%</f>
        <v>257019.11707499993</v>
      </c>
      <c r="M38" s="330">
        <f>L38/J38*100-100</f>
        <v>1.4999999999999858</v>
      </c>
      <c r="N38" s="325">
        <f>L38*101.5%</f>
        <v>260874.40383112492</v>
      </c>
      <c r="O38" s="330">
        <f>N38/L38*100-100</f>
        <v>1.4999999999999858</v>
      </c>
      <c r="P38" s="325">
        <f>N38*101.5%</f>
        <v>264787.5198885918</v>
      </c>
      <c r="Q38" s="326">
        <f>P38/N38*100-100</f>
        <v>1.4999999999999858</v>
      </c>
      <c r="R38" s="329">
        <f>P38*101.5%</f>
        <v>268759.33268692065</v>
      </c>
      <c r="S38" s="326">
        <f>R38/P38*100-100</f>
        <v>1.4999999999999858</v>
      </c>
      <c r="T38" s="329">
        <f>R38*101.5%</f>
        <v>272790.72267722443</v>
      </c>
      <c r="U38" s="330">
        <f>T38/R38*100-100</f>
        <v>1.4999999999999858</v>
      </c>
      <c r="V38" s="329">
        <f>T38*101.5%</f>
        <v>276882.5835173828</v>
      </c>
      <c r="W38" s="330">
        <f>V38/T38*100-100</f>
        <v>1.4999999999999858</v>
      </c>
      <c r="X38" s="329">
        <f>V38*101.5%</f>
        <v>281035.8222701435</v>
      </c>
      <c r="Y38" s="330">
        <f>X38/V38*100-100</f>
        <v>1.4999999999999858</v>
      </c>
      <c r="Z38" s="443"/>
      <c r="AA38" s="432"/>
      <c r="AB38" s="431"/>
      <c r="AC38" s="432"/>
      <c r="AD38" s="431"/>
      <c r="AE38" s="432"/>
      <c r="AF38" s="431"/>
      <c r="AG38" s="432"/>
      <c r="AH38" s="431"/>
      <c r="AI38" s="432"/>
      <c r="AJ38" s="20"/>
      <c r="AK38" s="20"/>
      <c r="AL38" s="20"/>
      <c r="AM38" s="20"/>
      <c r="AN38" s="20"/>
      <c r="AO38" s="20"/>
    </row>
    <row r="39" spans="3:41" ht="12.75">
      <c r="C39" s="88" t="s">
        <v>138</v>
      </c>
      <c r="D39" s="89"/>
      <c r="E39" s="83">
        <v>172112.55</v>
      </c>
      <c r="F39" s="268">
        <v>181745</v>
      </c>
      <c r="G39" s="259">
        <f>F39/E39*100-100</f>
        <v>5.596599434497946</v>
      </c>
      <c r="H39" s="83">
        <v>181745</v>
      </c>
      <c r="I39" s="259">
        <f>H39/F39*100-100</f>
        <v>0</v>
      </c>
      <c r="J39" s="268">
        <v>181745</v>
      </c>
      <c r="K39" s="259">
        <f>J39/H39*100-100</f>
        <v>0</v>
      </c>
      <c r="L39" s="268">
        <v>181745</v>
      </c>
      <c r="M39" s="259">
        <f>L39/J39*100-100</f>
        <v>0</v>
      </c>
      <c r="N39" s="83">
        <v>181745</v>
      </c>
      <c r="O39" s="259">
        <f>N39/L39*100-100</f>
        <v>0</v>
      </c>
      <c r="P39" s="83">
        <v>181745</v>
      </c>
      <c r="Q39" s="82">
        <f>P39/N39*100-100</f>
        <v>0</v>
      </c>
      <c r="R39" s="268">
        <v>0</v>
      </c>
      <c r="S39" s="82">
        <f>R39/P39*100-100</f>
        <v>-100</v>
      </c>
      <c r="T39" s="268"/>
      <c r="U39" s="259" t="e">
        <f>T39/R39*100-100</f>
        <v>#DIV/0!</v>
      </c>
      <c r="V39" s="268"/>
      <c r="W39" s="259" t="e">
        <f>V39/T39*100-100</f>
        <v>#DIV/0!</v>
      </c>
      <c r="X39" s="268"/>
      <c r="Y39" s="259" t="e">
        <f>X39/V39*100-100</f>
        <v>#DIV/0!</v>
      </c>
      <c r="Z39" s="264"/>
      <c r="AA39" s="282"/>
      <c r="AB39" s="281"/>
      <c r="AC39" s="282"/>
      <c r="AD39" s="281"/>
      <c r="AE39" s="282"/>
      <c r="AF39" s="281"/>
      <c r="AG39" s="282"/>
      <c r="AH39" s="281"/>
      <c r="AI39" s="282"/>
      <c r="AJ39" s="20"/>
      <c r="AK39" s="20"/>
      <c r="AL39" s="20"/>
      <c r="AM39" s="20"/>
      <c r="AN39" s="20"/>
      <c r="AO39" s="20"/>
    </row>
    <row r="40" spans="1:41" ht="12.75">
      <c r="A40" s="321" t="s">
        <v>63</v>
      </c>
      <c r="B40" s="322">
        <v>900</v>
      </c>
      <c r="C40" s="340" t="s">
        <v>30</v>
      </c>
      <c r="D40" s="332"/>
      <c r="E40" s="325">
        <v>423209.62</v>
      </c>
      <c r="F40" s="329">
        <v>398508</v>
      </c>
      <c r="G40" s="330">
        <f>F40/E40*100-100</f>
        <v>-5.836734051555823</v>
      </c>
      <c r="H40" s="325">
        <f>F40*101.5%</f>
        <v>404485.61999999994</v>
      </c>
      <c r="I40" s="330">
        <f>H40/F40*100-100</f>
        <v>1.4999999999999858</v>
      </c>
      <c r="J40" s="329">
        <f>H40*100.5%</f>
        <v>406508.0480999999</v>
      </c>
      <c r="K40" s="330">
        <f>J40/H40*100-100</f>
        <v>0.4999999999999858</v>
      </c>
      <c r="L40" s="329">
        <f>J40*101.5%</f>
        <v>412605.66882149986</v>
      </c>
      <c r="M40" s="330">
        <f>L40/J40*100-100</f>
        <v>1.4999999999999858</v>
      </c>
      <c r="N40" s="325">
        <f>L40*101.5%</f>
        <v>418794.7538538223</v>
      </c>
      <c r="O40" s="330">
        <f>N40/L40*100-100</f>
        <v>1.4999999999999858</v>
      </c>
      <c r="P40" s="325">
        <f>N40*101.5%</f>
        <v>425076.6751616296</v>
      </c>
      <c r="Q40" s="326">
        <f>P40/N40*100-100</f>
        <v>1.4999999999999858</v>
      </c>
      <c r="R40" s="329">
        <f>P40*101.5%</f>
        <v>431452.825289054</v>
      </c>
      <c r="S40" s="326">
        <f>R40/P40*100-100</f>
        <v>1.4999999999999858</v>
      </c>
      <c r="T40" s="329">
        <f>R40*101.5%</f>
        <v>437924.6176683898</v>
      </c>
      <c r="U40" s="330">
        <f>T40/R40*100-100</f>
        <v>1.4999999999999858</v>
      </c>
      <c r="V40" s="329">
        <f>T40*101.5%</f>
        <v>444493.48693341564</v>
      </c>
      <c r="W40" s="330">
        <f>V40/T40*100-100</f>
        <v>1.4999999999999858</v>
      </c>
      <c r="X40" s="329">
        <f>V40*101.5%</f>
        <v>451160.88923741685</v>
      </c>
      <c r="Y40" s="330">
        <f>X40/V40*100-100</f>
        <v>1.4999999999999858</v>
      </c>
      <c r="Z40" s="443"/>
      <c r="AA40" s="432"/>
      <c r="AB40" s="431"/>
      <c r="AC40" s="432"/>
      <c r="AD40" s="431"/>
      <c r="AE40" s="432"/>
      <c r="AF40" s="431"/>
      <c r="AG40" s="432"/>
      <c r="AH40" s="431"/>
      <c r="AI40" s="432"/>
      <c r="AJ40" s="20"/>
      <c r="AK40" s="20"/>
      <c r="AL40" s="20"/>
      <c r="AM40" s="20"/>
      <c r="AN40" s="20"/>
      <c r="AO40" s="20"/>
    </row>
    <row r="41" spans="1:41" ht="12.75">
      <c r="A41" s="86"/>
      <c r="B41" s="87"/>
      <c r="C41" s="113" t="s">
        <v>31</v>
      </c>
      <c r="D41" s="89"/>
      <c r="E41" s="83">
        <v>10460</v>
      </c>
      <c r="F41" s="268">
        <v>7000</v>
      </c>
      <c r="G41" s="259">
        <v>0</v>
      </c>
      <c r="H41" s="83"/>
      <c r="I41" s="259">
        <v>0</v>
      </c>
      <c r="J41" s="268">
        <v>0</v>
      </c>
      <c r="K41" s="259">
        <v>0</v>
      </c>
      <c r="L41" s="268">
        <f>J41*101.5%</f>
        <v>0</v>
      </c>
      <c r="M41" s="259">
        <v>0</v>
      </c>
      <c r="N41" s="83">
        <f>L41*101.5%</f>
        <v>0</v>
      </c>
      <c r="O41" s="259">
        <v>0</v>
      </c>
      <c r="P41" s="83">
        <f>N41*101.5%</f>
        <v>0</v>
      </c>
      <c r="Q41" s="82">
        <v>0</v>
      </c>
      <c r="R41" s="268">
        <f>P41*101.5%</f>
        <v>0</v>
      </c>
      <c r="S41" s="82">
        <v>0</v>
      </c>
      <c r="T41" s="268">
        <f>R41*101.5%</f>
        <v>0</v>
      </c>
      <c r="U41" s="259">
        <v>0</v>
      </c>
      <c r="V41" s="268">
        <f>T41*101.5%</f>
        <v>0</v>
      </c>
      <c r="W41" s="259">
        <v>0</v>
      </c>
      <c r="X41" s="268">
        <f>V41*101.5%</f>
        <v>0</v>
      </c>
      <c r="Y41" s="259">
        <v>0</v>
      </c>
      <c r="Z41" s="264"/>
      <c r="AA41" s="282"/>
      <c r="AB41" s="281"/>
      <c r="AC41" s="282"/>
      <c r="AD41" s="281"/>
      <c r="AE41" s="282"/>
      <c r="AF41" s="281"/>
      <c r="AG41" s="282"/>
      <c r="AH41" s="281"/>
      <c r="AI41" s="282"/>
      <c r="AJ41" s="20"/>
      <c r="AK41" s="20"/>
      <c r="AL41" s="20"/>
      <c r="AM41" s="20"/>
      <c r="AN41" s="20"/>
      <c r="AO41" s="20"/>
    </row>
    <row r="42" spans="3:41" ht="12.75">
      <c r="C42" s="88" t="s">
        <v>138</v>
      </c>
      <c r="D42" s="89"/>
      <c r="E42" s="83">
        <v>0</v>
      </c>
      <c r="F42" s="268">
        <v>0</v>
      </c>
      <c r="G42" s="259" t="e">
        <f>F42/E42*100-100</f>
        <v>#DIV/0!</v>
      </c>
      <c r="H42" s="83">
        <v>0</v>
      </c>
      <c r="I42" s="259" t="e">
        <f>H42/F42*100-100</f>
        <v>#DIV/0!</v>
      </c>
      <c r="J42" s="268">
        <v>0</v>
      </c>
      <c r="K42" s="259" t="e">
        <f>J42/H42*100-100</f>
        <v>#DIV/0!</v>
      </c>
      <c r="L42" s="268"/>
      <c r="M42" s="259" t="e">
        <f>L42/J42*100-100</f>
        <v>#DIV/0!</v>
      </c>
      <c r="N42" s="83"/>
      <c r="O42" s="259" t="e">
        <f>N42/L42*100-100</f>
        <v>#DIV/0!</v>
      </c>
      <c r="P42" s="83"/>
      <c r="Q42" s="82" t="e">
        <f>P42/N42*100-100</f>
        <v>#DIV/0!</v>
      </c>
      <c r="R42" s="268">
        <v>0</v>
      </c>
      <c r="S42" s="82" t="e">
        <f>R42/P42*100-100</f>
        <v>#DIV/0!</v>
      </c>
      <c r="T42" s="268"/>
      <c r="U42" s="259" t="e">
        <f>T42/R42*100-100</f>
        <v>#DIV/0!</v>
      </c>
      <c r="V42" s="268"/>
      <c r="W42" s="259" t="e">
        <f>V42/T42*100-100</f>
        <v>#DIV/0!</v>
      </c>
      <c r="X42" s="268"/>
      <c r="Y42" s="259" t="e">
        <f>X42/V42*100-100</f>
        <v>#DIV/0!</v>
      </c>
      <c r="Z42" s="264"/>
      <c r="AA42" s="282"/>
      <c r="AB42" s="281"/>
      <c r="AC42" s="282"/>
      <c r="AD42" s="281"/>
      <c r="AE42" s="282"/>
      <c r="AF42" s="281"/>
      <c r="AG42" s="282"/>
      <c r="AH42" s="281"/>
      <c r="AI42" s="282"/>
      <c r="AJ42" s="20"/>
      <c r="AK42" s="20"/>
      <c r="AL42" s="20"/>
      <c r="AM42" s="20"/>
      <c r="AN42" s="20"/>
      <c r="AO42" s="20"/>
    </row>
    <row r="43" spans="1:41" ht="12.75">
      <c r="A43" s="333" t="s">
        <v>101</v>
      </c>
      <c r="B43" s="334">
        <v>921</v>
      </c>
      <c r="C43" s="338" t="s">
        <v>92</v>
      </c>
      <c r="D43" s="339"/>
      <c r="E43" s="325">
        <v>687646</v>
      </c>
      <c r="F43" s="329">
        <v>125000</v>
      </c>
      <c r="G43" s="330">
        <f>F43/E43*100-100</f>
        <v>-81.82204215541137</v>
      </c>
      <c r="H43" s="325">
        <f>F43*101.5%</f>
        <v>126874.99999999999</v>
      </c>
      <c r="I43" s="330">
        <f>H43/F43*100-100</f>
        <v>1.4999999999999858</v>
      </c>
      <c r="J43" s="329">
        <f>H43*100.5%</f>
        <v>127509.37499999997</v>
      </c>
      <c r="K43" s="330">
        <f>J43/H43*100-100</f>
        <v>0.4999999999999858</v>
      </c>
      <c r="L43" s="329">
        <f>J43*100.5%</f>
        <v>128146.92187499996</v>
      </c>
      <c r="M43" s="330">
        <f>L43/J43*100-100</f>
        <v>0.4999999999999858</v>
      </c>
      <c r="N43" s="325">
        <f>L43*100.5%</f>
        <v>128787.65648437494</v>
      </c>
      <c r="O43" s="330">
        <f>N43/L43*100-100</f>
        <v>0.4999999999999858</v>
      </c>
      <c r="P43" s="325">
        <v>132020.16</v>
      </c>
      <c r="Q43" s="326">
        <f>P43/N43*100-100</f>
        <v>2.5099482387252294</v>
      </c>
      <c r="R43" s="329">
        <f>P43*101.5%</f>
        <v>134000.4624</v>
      </c>
      <c r="S43" s="326">
        <f>R43/P43*100-100</f>
        <v>1.4999999999999858</v>
      </c>
      <c r="T43" s="329">
        <f>R43*101.5%</f>
        <v>136010.46933599998</v>
      </c>
      <c r="U43" s="330">
        <f>T43/R43*100-100</f>
        <v>1.4999999999999858</v>
      </c>
      <c r="V43" s="329">
        <f>T43*101.5%</f>
        <v>138050.62637603996</v>
      </c>
      <c r="W43" s="330">
        <f>V43/T43*100-100</f>
        <v>1.4999999999999858</v>
      </c>
      <c r="X43" s="329">
        <f>V43*101.5%</f>
        <v>140121.38577168054</v>
      </c>
      <c r="Y43" s="330">
        <f>X43/V43*100-100</f>
        <v>1.4999999999999858</v>
      </c>
      <c r="Z43" s="443"/>
      <c r="AA43" s="432"/>
      <c r="AB43" s="431"/>
      <c r="AC43" s="432"/>
      <c r="AD43" s="431"/>
      <c r="AE43" s="432"/>
      <c r="AF43" s="431"/>
      <c r="AG43" s="432"/>
      <c r="AH43" s="431"/>
      <c r="AI43" s="432"/>
      <c r="AJ43" s="20"/>
      <c r="AK43" s="20"/>
      <c r="AL43" s="20"/>
      <c r="AM43" s="20"/>
      <c r="AN43" s="20"/>
      <c r="AO43" s="20"/>
    </row>
    <row r="44" spans="1:41" ht="12.75">
      <c r="A44" s="86"/>
      <c r="B44" s="87"/>
      <c r="C44" s="113" t="s">
        <v>31</v>
      </c>
      <c r="D44" s="89"/>
      <c r="E44" s="83">
        <v>510500</v>
      </c>
      <c r="F44" s="268">
        <v>0</v>
      </c>
      <c r="G44" s="259">
        <v>0</v>
      </c>
      <c r="H44" s="83">
        <v>0</v>
      </c>
      <c r="I44" s="259">
        <v>0</v>
      </c>
      <c r="J44" s="268"/>
      <c r="K44" s="259">
        <v>0</v>
      </c>
      <c r="L44" s="268"/>
      <c r="M44" s="259">
        <v>0</v>
      </c>
      <c r="N44" s="83">
        <v>0</v>
      </c>
      <c r="O44" s="259">
        <v>0</v>
      </c>
      <c r="P44" s="83">
        <v>0</v>
      </c>
      <c r="Q44" s="82">
        <v>0</v>
      </c>
      <c r="R44" s="268">
        <v>0</v>
      </c>
      <c r="S44" s="82">
        <v>0</v>
      </c>
      <c r="T44" s="268">
        <v>0</v>
      </c>
      <c r="U44" s="259">
        <v>0</v>
      </c>
      <c r="V44" s="268">
        <v>0</v>
      </c>
      <c r="W44" s="259">
        <v>0</v>
      </c>
      <c r="X44" s="268">
        <v>0</v>
      </c>
      <c r="Y44" s="259">
        <v>0</v>
      </c>
      <c r="Z44" s="264"/>
      <c r="AA44" s="282"/>
      <c r="AB44" s="281"/>
      <c r="AC44" s="282"/>
      <c r="AD44" s="281"/>
      <c r="AE44" s="282"/>
      <c r="AF44" s="281"/>
      <c r="AG44" s="282"/>
      <c r="AH44" s="281"/>
      <c r="AI44" s="282"/>
      <c r="AJ44" s="20"/>
      <c r="AK44" s="20"/>
      <c r="AL44" s="20"/>
      <c r="AM44" s="20"/>
      <c r="AN44" s="20"/>
      <c r="AO44" s="20"/>
    </row>
    <row r="45" spans="3:41" ht="12.75">
      <c r="C45" s="88" t="s">
        <v>138</v>
      </c>
      <c r="D45" s="89"/>
      <c r="E45" s="83">
        <v>4650</v>
      </c>
      <c r="F45" s="268">
        <v>7000</v>
      </c>
      <c r="G45" s="259">
        <f>F45/E45*100-100</f>
        <v>50.537634408602145</v>
      </c>
      <c r="H45" s="83">
        <v>7000</v>
      </c>
      <c r="I45" s="259">
        <f>H45/F45*100-100</f>
        <v>0</v>
      </c>
      <c r="J45" s="268">
        <v>7000</v>
      </c>
      <c r="K45" s="259">
        <f>J45/H45*100-100</f>
        <v>0</v>
      </c>
      <c r="L45" s="268">
        <v>7000</v>
      </c>
      <c r="M45" s="259">
        <f>L45/J45*100-100</f>
        <v>0</v>
      </c>
      <c r="N45" s="83">
        <v>7000</v>
      </c>
      <c r="O45" s="259">
        <f>N45/L45*100-100</f>
        <v>0</v>
      </c>
      <c r="P45" s="83">
        <v>7000</v>
      </c>
      <c r="Q45" s="82">
        <f>P45/N45*100-100</f>
        <v>0</v>
      </c>
      <c r="R45" s="268">
        <v>0</v>
      </c>
      <c r="S45" s="82">
        <f>R45/P45*100-100</f>
        <v>-100</v>
      </c>
      <c r="T45" s="268"/>
      <c r="U45" s="259" t="e">
        <f>T45/R45*100-100</f>
        <v>#DIV/0!</v>
      </c>
      <c r="V45" s="268"/>
      <c r="W45" s="259" t="e">
        <f>V45/T45*100-100</f>
        <v>#DIV/0!</v>
      </c>
      <c r="X45" s="268"/>
      <c r="Y45" s="259" t="e">
        <f>X45/V45*100-100</f>
        <v>#DIV/0!</v>
      </c>
      <c r="Z45" s="264"/>
      <c r="AA45" s="282"/>
      <c r="AB45" s="281"/>
      <c r="AC45" s="282"/>
      <c r="AD45" s="281"/>
      <c r="AE45" s="282"/>
      <c r="AF45" s="281"/>
      <c r="AG45" s="282"/>
      <c r="AH45" s="281"/>
      <c r="AI45" s="282"/>
      <c r="AJ45" s="20"/>
      <c r="AK45" s="20"/>
      <c r="AL45" s="20"/>
      <c r="AM45" s="20"/>
      <c r="AN45" s="20"/>
      <c r="AO45" s="20"/>
    </row>
    <row r="46" spans="1:41" ht="12.75">
      <c r="A46" s="333" t="s">
        <v>143</v>
      </c>
      <c r="B46" s="334">
        <v>926</v>
      </c>
      <c r="C46" s="338" t="s">
        <v>34</v>
      </c>
      <c r="D46" s="339"/>
      <c r="E46" s="325">
        <v>101309.49</v>
      </c>
      <c r="F46" s="329">
        <v>91050</v>
      </c>
      <c r="G46" s="330">
        <f>F46/E46*100-100</f>
        <v>-10.126879525304105</v>
      </c>
      <c r="H46" s="325">
        <f>F46*101.5%</f>
        <v>92415.74999999999</v>
      </c>
      <c r="I46" s="330">
        <f>H46/F46*100-100</f>
        <v>1.4999999999999858</v>
      </c>
      <c r="J46" s="329">
        <f>H46*100.5%</f>
        <v>92877.82874999997</v>
      </c>
      <c r="K46" s="330">
        <f>J46/H46*100-100</f>
        <v>0.4999999999999858</v>
      </c>
      <c r="L46" s="329">
        <f>J46*100.5%</f>
        <v>93342.21789374996</v>
      </c>
      <c r="M46" s="330">
        <f>L46/J46*100-100</f>
        <v>0.4999999999999858</v>
      </c>
      <c r="N46" s="325">
        <f>L46*101.5%</f>
        <v>94742.35116215619</v>
      </c>
      <c r="O46" s="330">
        <f>N46/L46*100-100</f>
        <v>1.4999999999999858</v>
      </c>
      <c r="P46" s="325">
        <f>N46*101.5%</f>
        <v>96163.48642958852</v>
      </c>
      <c r="Q46" s="326">
        <f>P46/N46*100-100</f>
        <v>1.4999999999999858</v>
      </c>
      <c r="R46" s="329">
        <f>P46*101.5%</f>
        <v>97605.93872603234</v>
      </c>
      <c r="S46" s="326">
        <f>R46/P46*100-100</f>
        <v>1.4999999999999858</v>
      </c>
      <c r="T46" s="329">
        <f>R46*101.5%</f>
        <v>99070.02780692282</v>
      </c>
      <c r="U46" s="330">
        <f>T46/R46*100-100</f>
        <v>1.4999999999999858</v>
      </c>
      <c r="V46" s="329">
        <f>T46*101.5%</f>
        <v>100556.07822402666</v>
      </c>
      <c r="W46" s="330">
        <f>V46/T46*100-100</f>
        <v>1.4999999999999858</v>
      </c>
      <c r="X46" s="329">
        <f>V46*101.5%</f>
        <v>102064.41939738704</v>
      </c>
      <c r="Y46" s="330">
        <f>X46/V46*100-100</f>
        <v>1.4999999999999858</v>
      </c>
      <c r="Z46" s="443"/>
      <c r="AA46" s="432"/>
      <c r="AB46" s="431"/>
      <c r="AC46" s="432"/>
      <c r="AD46" s="431"/>
      <c r="AE46" s="432"/>
      <c r="AF46" s="431"/>
      <c r="AG46" s="432"/>
      <c r="AH46" s="431"/>
      <c r="AI46" s="432"/>
      <c r="AJ46" s="20"/>
      <c r="AK46" s="20"/>
      <c r="AL46" s="20"/>
      <c r="AM46" s="20"/>
      <c r="AN46" s="20"/>
      <c r="AO46" s="20"/>
    </row>
    <row r="47" spans="1:41" ht="12.75">
      <c r="A47" s="86"/>
      <c r="B47" s="87"/>
      <c r="C47" s="113" t="s">
        <v>31</v>
      </c>
      <c r="D47" s="89"/>
      <c r="E47" s="83">
        <v>0</v>
      </c>
      <c r="F47" s="268"/>
      <c r="G47" s="259">
        <v>0</v>
      </c>
      <c r="H47" s="83">
        <v>0</v>
      </c>
      <c r="I47" s="259">
        <v>0</v>
      </c>
      <c r="J47" s="268"/>
      <c r="K47" s="259">
        <v>0</v>
      </c>
      <c r="L47" s="268"/>
      <c r="M47" s="259">
        <v>0</v>
      </c>
      <c r="N47" s="83"/>
      <c r="O47" s="259">
        <v>0</v>
      </c>
      <c r="P47" s="83"/>
      <c r="Q47" s="82">
        <v>0</v>
      </c>
      <c r="R47" s="268"/>
      <c r="S47" s="82">
        <v>0</v>
      </c>
      <c r="T47" s="268"/>
      <c r="U47" s="259">
        <v>0</v>
      </c>
      <c r="V47" s="268"/>
      <c r="W47" s="259">
        <v>0</v>
      </c>
      <c r="X47" s="268"/>
      <c r="Y47" s="259">
        <v>0</v>
      </c>
      <c r="Z47" s="264"/>
      <c r="AA47" s="282"/>
      <c r="AB47" s="281"/>
      <c r="AC47" s="282"/>
      <c r="AD47" s="281"/>
      <c r="AE47" s="282"/>
      <c r="AF47" s="281"/>
      <c r="AG47" s="282"/>
      <c r="AH47" s="281"/>
      <c r="AI47" s="282"/>
      <c r="AJ47" s="20"/>
      <c r="AK47" s="20"/>
      <c r="AL47" s="20"/>
      <c r="AM47" s="20"/>
      <c r="AN47" s="20"/>
      <c r="AO47" s="20"/>
    </row>
    <row r="48" spans="3:41" ht="12.75">
      <c r="C48" s="88" t="s">
        <v>138</v>
      </c>
      <c r="D48" s="89"/>
      <c r="E48" s="83">
        <v>4500</v>
      </c>
      <c r="F48" s="268">
        <v>4500</v>
      </c>
      <c r="G48" s="259">
        <f>F48/E48*100-100</f>
        <v>0</v>
      </c>
      <c r="H48" s="83">
        <v>4500</v>
      </c>
      <c r="I48" s="259">
        <f>H48/F48*100-100</f>
        <v>0</v>
      </c>
      <c r="J48" s="268">
        <v>4500</v>
      </c>
      <c r="K48" s="259">
        <f>J48/H48*100-100</f>
        <v>0</v>
      </c>
      <c r="L48" s="268">
        <v>4500</v>
      </c>
      <c r="M48" s="259">
        <f>L48/J48*100-100</f>
        <v>0</v>
      </c>
      <c r="N48" s="83">
        <v>4500</v>
      </c>
      <c r="O48" s="259">
        <f>N48/L48*100-100</f>
        <v>0</v>
      </c>
      <c r="P48" s="83">
        <v>4500</v>
      </c>
      <c r="Q48" s="82">
        <f>P48/N48*100-100</f>
        <v>0</v>
      </c>
      <c r="R48" s="268">
        <v>0</v>
      </c>
      <c r="S48" s="82">
        <f>R48/P48*100-100</f>
        <v>-100</v>
      </c>
      <c r="T48" s="268"/>
      <c r="U48" s="259" t="e">
        <f>T48/R48*100-100</f>
        <v>#DIV/0!</v>
      </c>
      <c r="V48" s="268"/>
      <c r="W48" s="259" t="e">
        <f>V48/T48*100-100</f>
        <v>#DIV/0!</v>
      </c>
      <c r="X48" s="268"/>
      <c r="Y48" s="259" t="e">
        <f>X48/V48*100-100</f>
        <v>#DIV/0!</v>
      </c>
      <c r="Z48" s="264"/>
      <c r="AA48" s="282"/>
      <c r="AB48" s="281"/>
      <c r="AC48" s="282"/>
      <c r="AD48" s="281"/>
      <c r="AE48" s="282"/>
      <c r="AF48" s="281"/>
      <c r="AG48" s="282"/>
      <c r="AH48" s="281"/>
      <c r="AI48" s="282"/>
      <c r="AJ48" s="20"/>
      <c r="AK48" s="20"/>
      <c r="AL48" s="20"/>
      <c r="AM48" s="20"/>
      <c r="AN48" s="20"/>
      <c r="AO48" s="20"/>
    </row>
    <row r="49" spans="1:41" ht="12.75">
      <c r="A49" s="341" t="s">
        <v>144</v>
      </c>
      <c r="B49" s="342"/>
      <c r="C49" s="343" t="s">
        <v>145</v>
      </c>
      <c r="D49" s="344"/>
      <c r="E49" s="389">
        <v>45631.56</v>
      </c>
      <c r="F49" s="345">
        <v>69987</v>
      </c>
      <c r="G49" s="347"/>
      <c r="H49" s="345">
        <v>0</v>
      </c>
      <c r="I49" s="347"/>
      <c r="J49" s="345">
        <v>0</v>
      </c>
      <c r="K49" s="347"/>
      <c r="L49" s="345">
        <v>0</v>
      </c>
      <c r="M49" s="347"/>
      <c r="N49" s="345">
        <v>0</v>
      </c>
      <c r="O49" s="347"/>
      <c r="P49" s="345">
        <v>0</v>
      </c>
      <c r="Q49" s="426"/>
      <c r="R49" s="345">
        <v>0</v>
      </c>
      <c r="S49" s="426"/>
      <c r="T49" s="345">
        <v>0</v>
      </c>
      <c r="U49" s="347"/>
      <c r="V49" s="345">
        <v>0</v>
      </c>
      <c r="W49" s="347"/>
      <c r="X49" s="345">
        <v>0</v>
      </c>
      <c r="Y49" s="422"/>
      <c r="Z49" s="417"/>
      <c r="AA49" s="422"/>
      <c r="AB49" s="435"/>
      <c r="AC49" s="422"/>
      <c r="AD49" s="435"/>
      <c r="AE49" s="422"/>
      <c r="AF49" s="435"/>
      <c r="AG49" s="422"/>
      <c r="AH49" s="435"/>
      <c r="AI49" s="422"/>
      <c r="AJ49" s="20"/>
      <c r="AK49" s="20"/>
      <c r="AL49" s="20"/>
      <c r="AM49" s="20"/>
      <c r="AN49" s="20"/>
      <c r="AO49" s="20"/>
    </row>
    <row r="50" spans="1:41" ht="12.75">
      <c r="A50" s="92"/>
      <c r="B50" s="93"/>
      <c r="C50" s="94" t="s">
        <v>91</v>
      </c>
      <c r="D50" s="94"/>
      <c r="E50" s="83">
        <v>3500</v>
      </c>
      <c r="F50" s="268"/>
      <c r="G50" s="101"/>
      <c r="H50" s="83"/>
      <c r="I50" s="101"/>
      <c r="J50" s="268"/>
      <c r="K50" s="101"/>
      <c r="L50" s="268"/>
      <c r="M50" s="101"/>
      <c r="N50" s="83"/>
      <c r="O50" s="101"/>
      <c r="P50" s="83"/>
      <c r="Q50" s="97"/>
      <c r="R50" s="268"/>
      <c r="S50" s="97"/>
      <c r="T50" s="268"/>
      <c r="U50" s="101"/>
      <c r="V50" s="268"/>
      <c r="W50" s="101"/>
      <c r="X50" s="268"/>
      <c r="Y50" s="101"/>
      <c r="Z50" s="264"/>
      <c r="AA50" s="280"/>
      <c r="AB50" s="281"/>
      <c r="AC50" s="280"/>
      <c r="AD50" s="281"/>
      <c r="AE50" s="280"/>
      <c r="AF50" s="281"/>
      <c r="AG50" s="280"/>
      <c r="AH50" s="281"/>
      <c r="AI50" s="280"/>
      <c r="AJ50" s="20"/>
      <c r="AK50" s="20"/>
      <c r="AL50" s="20"/>
      <c r="AM50" s="20"/>
      <c r="AN50" s="20"/>
      <c r="AO50" s="20"/>
    </row>
    <row r="51" spans="3:41" ht="12.75">
      <c r="C51" s="88" t="s">
        <v>138</v>
      </c>
      <c r="D51" s="89"/>
      <c r="E51" s="83">
        <v>6622.48</v>
      </c>
      <c r="F51" s="268">
        <v>0</v>
      </c>
      <c r="G51" s="259">
        <f>F51/E51*100-100</f>
        <v>-100</v>
      </c>
      <c r="H51" s="83">
        <v>0</v>
      </c>
      <c r="I51" s="259" t="e">
        <f>H51/F51*100-100</f>
        <v>#DIV/0!</v>
      </c>
      <c r="J51" s="268">
        <v>0</v>
      </c>
      <c r="K51" s="259" t="e">
        <f>J51/H51*100-100</f>
        <v>#DIV/0!</v>
      </c>
      <c r="L51" s="268"/>
      <c r="M51" s="259" t="e">
        <f>L51/J51*100-100</f>
        <v>#DIV/0!</v>
      </c>
      <c r="N51" s="83"/>
      <c r="O51" s="259" t="e">
        <f>N51/L51*100-100</f>
        <v>#DIV/0!</v>
      </c>
      <c r="P51" s="83"/>
      <c r="Q51" s="82" t="e">
        <f>P51/N51*100-100</f>
        <v>#DIV/0!</v>
      </c>
      <c r="R51" s="268">
        <v>0</v>
      </c>
      <c r="S51" s="82" t="e">
        <f>R51/P51*100-100</f>
        <v>#DIV/0!</v>
      </c>
      <c r="T51" s="268"/>
      <c r="U51" s="259" t="e">
        <f>T51/R51*100-100</f>
        <v>#DIV/0!</v>
      </c>
      <c r="V51" s="268"/>
      <c r="W51" s="259" t="e">
        <f>V51/T51*100-100</f>
        <v>#DIV/0!</v>
      </c>
      <c r="X51" s="268"/>
      <c r="Y51" s="259" t="e">
        <f>X51/V51*100-100</f>
        <v>#DIV/0!</v>
      </c>
      <c r="Z51" s="264"/>
      <c r="AA51" s="282"/>
      <c r="AB51" s="281"/>
      <c r="AC51" s="282"/>
      <c r="AD51" s="281"/>
      <c r="AE51" s="282"/>
      <c r="AF51" s="281"/>
      <c r="AG51" s="282"/>
      <c r="AH51" s="281"/>
      <c r="AI51" s="282"/>
      <c r="AJ51" s="20"/>
      <c r="AK51" s="20"/>
      <c r="AL51" s="20"/>
      <c r="AM51" s="20"/>
      <c r="AN51" s="20"/>
      <c r="AO51" s="20"/>
    </row>
    <row r="52" spans="1:41" ht="12.75">
      <c r="A52" s="353" t="s">
        <v>35</v>
      </c>
      <c r="B52" s="354"/>
      <c r="C52" s="354"/>
      <c r="D52" s="116"/>
      <c r="E52" s="348">
        <f>E8+E20+E14+E23+E33+E46+E43+E40+E38+E35+E26+E25+E17+E11+E9+E5+E31+E49</f>
        <v>12406447.18</v>
      </c>
      <c r="F52" s="348">
        <f>F8+F20+F14+F23+F33+F46+F43+F40+F38+F35+F26+F25+F17+F11+F9+F5+F31+F49</f>
        <v>11387692</v>
      </c>
      <c r="G52" s="351">
        <f>F52/E52*100-100</f>
        <v>-8.21149814462838</v>
      </c>
      <c r="H52" s="348">
        <f>H8+H20+H14+H23+H33+H46+H43+H40+H38+H35+H26+H25+H17+H11+H9+H5+H31+H49</f>
        <v>14467820.83</v>
      </c>
      <c r="I52" s="351">
        <f>H52/F52*100-100</f>
        <v>27.04787616314175</v>
      </c>
      <c r="J52" s="348">
        <f>J8+J20+J14+J23+J33+J46+J43+J40+J38+J35+J26+J25+J17+J11+J9+J5+J31+J49</f>
        <v>11003898.76165</v>
      </c>
      <c r="K52" s="351">
        <f>J52/H52*100-100</f>
        <v>-23.942251628989794</v>
      </c>
      <c r="L52" s="348">
        <f>L8+L20+L14+L23+L33+L46+L43+L40+L38+L35+L26+L25+L17+L11+L9+L5+L31+L49</f>
        <v>10978683.95173725</v>
      </c>
      <c r="M52" s="351">
        <f>L52/J52*100-100</f>
        <v>-0.22914432837775678</v>
      </c>
      <c r="N52" s="348">
        <f>N8+N20+N14+N23+N33+N46+N43+N40+N38+N35+N26+N25+N17+N11+N9+N5+N31+N49</f>
        <v>11059405.405708307</v>
      </c>
      <c r="O52" s="351">
        <f>N52/L52*100-100</f>
        <v>0.7352561957873434</v>
      </c>
      <c r="P52" s="348">
        <f>P8+P20+P14+P23+P33+P46+P43+P40+P38+P35+P26+P25+P17+P11+P9+P5+P31+P49</f>
        <v>11178022.200462291</v>
      </c>
      <c r="Q52" s="349">
        <f>P52/N52*100-100</f>
        <v>1.0725422425762474</v>
      </c>
      <c r="R52" s="425">
        <f>R8+R20+R14+R23+R33+R46+R43+R40+R38+R35+R26+R25+R17+R11+R9+R5+R31+R49</f>
        <v>11327035.513469227</v>
      </c>
      <c r="S52" s="349">
        <f>R52/P52*100-100</f>
        <v>1.3330919400103909</v>
      </c>
      <c r="T52" s="425">
        <f>T8+T20+T14+T23+T33+T46+T43+T40+T38+T35+T26+T25+T17+T11+T9+T5+T31+T49</f>
        <v>11478181.436171263</v>
      </c>
      <c r="U52" s="351">
        <f>T52/R52*100-100</f>
        <v>1.3343819971457265</v>
      </c>
      <c r="V52" s="348">
        <f>V8+V20+V14+V23+V33+V46+V43+V40+V38+V35+V26+V25+V17+V11+V9+V5+V31+V49</f>
        <v>11632221.472713832</v>
      </c>
      <c r="W52" s="351">
        <f>V52/T52*100-100</f>
        <v>1.342024757137409</v>
      </c>
      <c r="X52" s="348">
        <f>X8+X20+X14+X23+X33+X46+X43+X40+X38+X35+X26+X25+X17+X11+X9+X5+X31+X49</f>
        <v>11788471.864804536</v>
      </c>
      <c r="Y52" s="351">
        <f>X52/V52*100-100</f>
        <v>1.343254961721854</v>
      </c>
      <c r="Z52" s="445"/>
      <c r="AA52" s="437"/>
      <c r="AB52" s="436"/>
      <c r="AC52" s="437"/>
      <c r="AD52" s="436"/>
      <c r="AE52" s="437"/>
      <c r="AF52" s="436"/>
      <c r="AG52" s="437"/>
      <c r="AH52" s="436"/>
      <c r="AI52" s="437"/>
      <c r="AJ52" s="20"/>
      <c r="AK52" s="20"/>
      <c r="AL52" s="20"/>
      <c r="AM52" s="20"/>
      <c r="AN52" s="20"/>
      <c r="AO52" s="20"/>
    </row>
    <row r="53" spans="1:41" ht="12.75">
      <c r="A53" s="104"/>
      <c r="B53" s="280"/>
      <c r="C53" s="280"/>
      <c r="D53" s="280"/>
      <c r="E53" s="390"/>
      <c r="F53" s="281"/>
      <c r="G53" s="280"/>
      <c r="H53" s="264"/>
      <c r="I53" s="280"/>
      <c r="J53" s="281"/>
      <c r="K53" s="280"/>
      <c r="L53" s="281"/>
      <c r="M53" s="280"/>
      <c r="N53" s="264"/>
      <c r="O53" s="280"/>
      <c r="P53" s="264"/>
      <c r="Q53" s="273"/>
      <c r="R53" s="281"/>
      <c r="S53" s="273"/>
      <c r="T53" s="281"/>
      <c r="U53" s="280"/>
      <c r="V53" s="281"/>
      <c r="W53" s="280"/>
      <c r="X53" s="281"/>
      <c r="Y53" s="280"/>
      <c r="Z53" s="264"/>
      <c r="AA53" s="280"/>
      <c r="AB53" s="281"/>
      <c r="AC53" s="280"/>
      <c r="AD53" s="281"/>
      <c r="AE53" s="280"/>
      <c r="AF53" s="281"/>
      <c r="AG53" s="280"/>
      <c r="AH53" s="281"/>
      <c r="AI53" s="280"/>
      <c r="AJ53" s="20"/>
      <c r="AK53" s="20"/>
      <c r="AL53" s="20"/>
      <c r="AM53" s="20"/>
      <c r="AN53" s="20"/>
      <c r="AO53" s="20"/>
    </row>
    <row r="54" spans="1:41" ht="21.75">
      <c r="A54" s="284" t="s">
        <v>81</v>
      </c>
      <c r="B54" s="312" t="s">
        <v>80</v>
      </c>
      <c r="C54" s="119" t="s">
        <v>154</v>
      </c>
      <c r="D54" s="320" t="s">
        <v>153</v>
      </c>
      <c r="E54" s="355">
        <v>2010</v>
      </c>
      <c r="F54" s="362">
        <v>2011</v>
      </c>
      <c r="G54" s="359"/>
      <c r="H54" s="360">
        <v>2012</v>
      </c>
      <c r="I54" s="359"/>
      <c r="J54" s="360">
        <v>2013</v>
      </c>
      <c r="K54" s="359"/>
      <c r="L54" s="360">
        <v>2014</v>
      </c>
      <c r="M54" s="359"/>
      <c r="N54" s="359">
        <v>2015</v>
      </c>
      <c r="O54" s="359"/>
      <c r="P54" s="360">
        <v>2016</v>
      </c>
      <c r="Q54" s="360"/>
      <c r="R54" s="363">
        <v>2017</v>
      </c>
      <c r="S54" s="360"/>
      <c r="T54" s="362">
        <v>2018</v>
      </c>
      <c r="U54" s="359"/>
      <c r="V54" s="363">
        <v>2019</v>
      </c>
      <c r="W54" s="359"/>
      <c r="X54" s="362">
        <v>2020</v>
      </c>
      <c r="Y54" s="359"/>
      <c r="Z54" s="446"/>
      <c r="AA54" s="438"/>
      <c r="AB54" s="438"/>
      <c r="AC54" s="438"/>
      <c r="AD54" s="438"/>
      <c r="AE54" s="438"/>
      <c r="AF54" s="438"/>
      <c r="AG54" s="438"/>
      <c r="AH54" s="438"/>
      <c r="AI54" s="438"/>
      <c r="AJ54" s="20"/>
      <c r="AK54" s="20"/>
      <c r="AL54" s="20"/>
      <c r="AM54" s="20"/>
      <c r="AN54" s="20"/>
      <c r="AO54" s="20"/>
    </row>
    <row r="55" spans="1:41" ht="12.75">
      <c r="A55" s="310"/>
      <c r="B55" s="364" t="s">
        <v>42</v>
      </c>
      <c r="C55" s="365" t="s">
        <v>43</v>
      </c>
      <c r="D55" s="366"/>
      <c r="E55" s="325">
        <v>218756.24</v>
      </c>
      <c r="F55" s="329">
        <v>0</v>
      </c>
      <c r="G55" s="330"/>
      <c r="H55" s="325"/>
      <c r="I55" s="330"/>
      <c r="J55" s="329"/>
      <c r="K55" s="330"/>
      <c r="L55" s="329"/>
      <c r="M55" s="330"/>
      <c r="N55" s="325">
        <v>0</v>
      </c>
      <c r="O55" s="330"/>
      <c r="P55" s="325">
        <v>0</v>
      </c>
      <c r="Q55" s="326"/>
      <c r="R55" s="329">
        <v>0</v>
      </c>
      <c r="S55" s="326"/>
      <c r="T55" s="329">
        <v>0</v>
      </c>
      <c r="U55" s="330"/>
      <c r="V55" s="329">
        <v>0</v>
      </c>
      <c r="W55" s="330"/>
      <c r="X55" s="329">
        <v>0</v>
      </c>
      <c r="Y55" s="330"/>
      <c r="Z55" s="443"/>
      <c r="AA55" s="432"/>
      <c r="AB55" s="431"/>
      <c r="AC55" s="432"/>
      <c r="AD55" s="431"/>
      <c r="AE55" s="432"/>
      <c r="AF55" s="431"/>
      <c r="AG55" s="432"/>
      <c r="AH55" s="431"/>
      <c r="AI55" s="432"/>
      <c r="AJ55" s="20"/>
      <c r="AK55" s="20"/>
      <c r="AL55" s="20"/>
      <c r="AM55" s="20"/>
      <c r="AN55" s="20"/>
      <c r="AO55" s="20"/>
    </row>
    <row r="56" spans="2:41" ht="12.75">
      <c r="B56" s="313"/>
      <c r="C56" s="88" t="s">
        <v>138</v>
      </c>
      <c r="D56" s="89"/>
      <c r="E56" s="83">
        <v>1882.24</v>
      </c>
      <c r="F56" s="268">
        <v>0</v>
      </c>
      <c r="G56" s="259">
        <f aca="true" t="shared" si="30" ref="G56:G62">F56/E56*100-100</f>
        <v>-100</v>
      </c>
      <c r="H56" s="83">
        <v>0</v>
      </c>
      <c r="I56" s="259" t="e">
        <f aca="true" t="shared" si="31" ref="I56:I62">H56/F56*100-100</f>
        <v>#DIV/0!</v>
      </c>
      <c r="J56" s="268">
        <v>0</v>
      </c>
      <c r="K56" s="259" t="e">
        <f aca="true" t="shared" si="32" ref="K56:K62">J56/H56*100-100</f>
        <v>#DIV/0!</v>
      </c>
      <c r="L56" s="268"/>
      <c r="M56" s="259" t="e">
        <f aca="true" t="shared" si="33" ref="M56:M62">L56/J56*100-100</f>
        <v>#DIV/0!</v>
      </c>
      <c r="N56" s="83"/>
      <c r="O56" s="259" t="e">
        <f aca="true" t="shared" si="34" ref="O56:O62">N56/L56*100-100</f>
        <v>#DIV/0!</v>
      </c>
      <c r="P56" s="83"/>
      <c r="Q56" s="82" t="e">
        <f aca="true" t="shared" si="35" ref="Q56:Q62">P56/N56*100-100</f>
        <v>#DIV/0!</v>
      </c>
      <c r="R56" s="268">
        <v>0</v>
      </c>
      <c r="S56" s="82" t="e">
        <f aca="true" t="shared" si="36" ref="S56:S62">R56/P56*100-100</f>
        <v>#DIV/0!</v>
      </c>
      <c r="T56" s="268"/>
      <c r="U56" s="259" t="e">
        <f aca="true" t="shared" si="37" ref="U56:U62">T56/R56*100-100</f>
        <v>#DIV/0!</v>
      </c>
      <c r="V56" s="268"/>
      <c r="W56" s="259" t="e">
        <f aca="true" t="shared" si="38" ref="W56:W62">V56/T56*100-100</f>
        <v>#DIV/0!</v>
      </c>
      <c r="X56" s="268"/>
      <c r="Y56" s="259" t="e">
        <f aca="true" t="shared" si="39" ref="Y56:Y62">X56/V56*100-100</f>
        <v>#DIV/0!</v>
      </c>
      <c r="Z56" s="264"/>
      <c r="AA56" s="282"/>
      <c r="AB56" s="281"/>
      <c r="AC56" s="282"/>
      <c r="AD56" s="281"/>
      <c r="AE56" s="282"/>
      <c r="AF56" s="281"/>
      <c r="AG56" s="282"/>
      <c r="AH56" s="281"/>
      <c r="AI56" s="282"/>
      <c r="AJ56" s="20"/>
      <c r="AK56" s="20"/>
      <c r="AL56" s="20"/>
      <c r="AM56" s="20"/>
      <c r="AN56" s="20"/>
      <c r="AO56" s="20"/>
    </row>
    <row r="57" spans="1:41" ht="12.75">
      <c r="A57" s="310"/>
      <c r="B57" s="367">
        <v>750</v>
      </c>
      <c r="C57" s="368" t="s">
        <v>19</v>
      </c>
      <c r="D57" s="369"/>
      <c r="E57" s="371">
        <v>67904.26</v>
      </c>
      <c r="F57" s="384">
        <v>52400</v>
      </c>
      <c r="G57" s="375">
        <f t="shared" si="30"/>
        <v>-22.832529210980283</v>
      </c>
      <c r="H57" s="404">
        <f>F57*3.5%+F57</f>
        <v>54234</v>
      </c>
      <c r="I57" s="375">
        <f t="shared" si="31"/>
        <v>3.499999999999986</v>
      </c>
      <c r="J57" s="404">
        <f>H57*3.5%+H57</f>
        <v>56132.19</v>
      </c>
      <c r="K57" s="375">
        <f t="shared" si="32"/>
        <v>3.500000000000014</v>
      </c>
      <c r="L57" s="404">
        <f>J57*3.5%+J57</f>
        <v>58096.81665</v>
      </c>
      <c r="M57" s="375">
        <f t="shared" si="33"/>
        <v>3.499999999999986</v>
      </c>
      <c r="N57" s="404">
        <f>L57*3%+L57</f>
        <v>59839.7211495</v>
      </c>
      <c r="O57" s="375">
        <f t="shared" si="34"/>
        <v>3</v>
      </c>
      <c r="P57" s="404">
        <f>N57*2.5%+N57</f>
        <v>61335.714178237504</v>
      </c>
      <c r="Q57" s="416">
        <f t="shared" si="35"/>
        <v>2.500000000000014</v>
      </c>
      <c r="R57" s="404">
        <f>P57*2.5%+P57</f>
        <v>62869.10703269344</v>
      </c>
      <c r="S57" s="416">
        <f t="shared" si="36"/>
        <v>2.499999999999986</v>
      </c>
      <c r="T57" s="404">
        <f>R57*2.5%+R57</f>
        <v>64440.83470851078</v>
      </c>
      <c r="U57" s="375">
        <f t="shared" si="37"/>
        <v>2.500000000000014</v>
      </c>
      <c r="V57" s="404">
        <f>T57*2.5%+T57</f>
        <v>66051.85557622355</v>
      </c>
      <c r="W57" s="375">
        <f t="shared" si="38"/>
        <v>2.499999999999986</v>
      </c>
      <c r="X57" s="404">
        <f>V57*2.5%+V57</f>
        <v>67703.15196562913</v>
      </c>
      <c r="Y57" s="375">
        <f t="shared" si="39"/>
        <v>2.499999999999986</v>
      </c>
      <c r="Z57" s="447"/>
      <c r="AA57" s="432"/>
      <c r="AB57" s="439"/>
      <c r="AC57" s="432"/>
      <c r="AD57" s="439"/>
      <c r="AE57" s="432"/>
      <c r="AF57" s="439"/>
      <c r="AG57" s="432"/>
      <c r="AH57" s="439"/>
      <c r="AI57" s="432"/>
      <c r="AJ57" s="20"/>
      <c r="AK57" s="20"/>
      <c r="AL57" s="20"/>
      <c r="AM57" s="20"/>
      <c r="AN57" s="20"/>
      <c r="AO57" s="20"/>
    </row>
    <row r="58" spans="2:41" ht="12.75">
      <c r="B58" s="313"/>
      <c r="C58" s="88" t="s">
        <v>138</v>
      </c>
      <c r="D58" s="89"/>
      <c r="E58" s="83">
        <v>53559.42</v>
      </c>
      <c r="F58" s="268">
        <v>52400</v>
      </c>
      <c r="G58" s="259">
        <f t="shared" si="30"/>
        <v>-2.164735913869123</v>
      </c>
      <c r="H58" s="83">
        <v>52400</v>
      </c>
      <c r="I58" s="259">
        <f t="shared" si="31"/>
        <v>0</v>
      </c>
      <c r="J58" s="83">
        <v>52400</v>
      </c>
      <c r="K58" s="259">
        <f t="shared" si="32"/>
        <v>0</v>
      </c>
      <c r="L58" s="83">
        <v>52400</v>
      </c>
      <c r="M58" s="259">
        <f t="shared" si="33"/>
        <v>0</v>
      </c>
      <c r="N58" s="83">
        <v>52400</v>
      </c>
      <c r="O58" s="259">
        <f t="shared" si="34"/>
        <v>0</v>
      </c>
      <c r="P58" s="83">
        <v>52400</v>
      </c>
      <c r="Q58" s="82">
        <f t="shared" si="35"/>
        <v>0</v>
      </c>
      <c r="R58" s="268">
        <v>0</v>
      </c>
      <c r="S58" s="82">
        <f t="shared" si="36"/>
        <v>-100</v>
      </c>
      <c r="T58" s="268">
        <v>0</v>
      </c>
      <c r="U58" s="259" t="e">
        <f t="shared" si="37"/>
        <v>#DIV/0!</v>
      </c>
      <c r="V58" s="85">
        <v>0</v>
      </c>
      <c r="W58" s="259" t="e">
        <f t="shared" si="38"/>
        <v>#DIV/0!</v>
      </c>
      <c r="X58" s="85">
        <v>0</v>
      </c>
      <c r="Y58" s="259" t="e">
        <f t="shared" si="39"/>
        <v>#DIV/0!</v>
      </c>
      <c r="Z58" s="264"/>
      <c r="AA58" s="282"/>
      <c r="AB58" s="281"/>
      <c r="AC58" s="282"/>
      <c r="AD58" s="281"/>
      <c r="AE58" s="282"/>
      <c r="AF58" s="281"/>
      <c r="AG58" s="282"/>
      <c r="AH58" s="281"/>
      <c r="AI58" s="282"/>
      <c r="AJ58" s="20"/>
      <c r="AK58" s="20"/>
      <c r="AL58" s="20"/>
      <c r="AM58" s="20"/>
      <c r="AN58" s="20"/>
      <c r="AO58" s="20"/>
    </row>
    <row r="59" spans="1:41" ht="12.75">
      <c r="A59" s="308"/>
      <c r="B59" s="367">
        <v>852</v>
      </c>
      <c r="C59" s="377" t="s">
        <v>69</v>
      </c>
      <c r="D59" s="378"/>
      <c r="E59" s="325">
        <v>2505231.39</v>
      </c>
      <c r="F59" s="380">
        <v>1725067</v>
      </c>
      <c r="G59" s="375">
        <f t="shared" si="30"/>
        <v>-31.14141045470454</v>
      </c>
      <c r="H59" s="404">
        <f>F59*3.5%+F59</f>
        <v>1785444.345</v>
      </c>
      <c r="I59" s="375">
        <f t="shared" si="31"/>
        <v>3.499999999999986</v>
      </c>
      <c r="J59" s="404">
        <f>H59*3.5%+H59</f>
        <v>1847934.897075</v>
      </c>
      <c r="K59" s="375">
        <f t="shared" si="32"/>
        <v>3.499999999999986</v>
      </c>
      <c r="L59" s="404">
        <f>J59*3.5%+J59</f>
        <v>1912612.618472625</v>
      </c>
      <c r="M59" s="375">
        <f t="shared" si="33"/>
        <v>3.499999999999986</v>
      </c>
      <c r="N59" s="404">
        <f>L59*3%+L59</f>
        <v>1969990.997026804</v>
      </c>
      <c r="O59" s="375">
        <f t="shared" si="34"/>
        <v>3</v>
      </c>
      <c r="P59" s="404">
        <f>N59*2.5%+N59</f>
        <v>2019240.771952474</v>
      </c>
      <c r="Q59" s="416">
        <f t="shared" si="35"/>
        <v>2.499999999999986</v>
      </c>
      <c r="R59" s="404">
        <f>P59*2.5%+P59</f>
        <v>2069721.791251286</v>
      </c>
      <c r="S59" s="416">
        <f t="shared" si="36"/>
        <v>2.500000000000014</v>
      </c>
      <c r="T59" s="404">
        <f>R59*2.5%+R59</f>
        <v>2121464.836032568</v>
      </c>
      <c r="U59" s="375">
        <f t="shared" si="37"/>
        <v>2.499999999999986</v>
      </c>
      <c r="V59" s="404">
        <f>T59*2.5%+T59</f>
        <v>2174501.4569333824</v>
      </c>
      <c r="W59" s="375">
        <f t="shared" si="38"/>
        <v>2.500000000000014</v>
      </c>
      <c r="X59" s="404">
        <f>V59*2.5%+V59</f>
        <v>2228863.993356717</v>
      </c>
      <c r="Y59" s="375">
        <f t="shared" si="39"/>
        <v>2.499999999999986</v>
      </c>
      <c r="Z59" s="447"/>
      <c r="AA59" s="432"/>
      <c r="AB59" s="439"/>
      <c r="AC59" s="432"/>
      <c r="AD59" s="439"/>
      <c r="AE59" s="432"/>
      <c r="AF59" s="439"/>
      <c r="AG59" s="432"/>
      <c r="AH59" s="439"/>
      <c r="AI59" s="432"/>
      <c r="AJ59" s="20"/>
      <c r="AK59" s="20"/>
      <c r="AL59" s="20"/>
      <c r="AM59" s="20"/>
      <c r="AN59" s="20"/>
      <c r="AO59" s="20"/>
    </row>
    <row r="60" spans="2:41" ht="12.75">
      <c r="B60" s="313"/>
      <c r="C60" s="88" t="s">
        <v>138</v>
      </c>
      <c r="D60" s="89"/>
      <c r="E60" s="83">
        <v>46513.77</v>
      </c>
      <c r="F60" s="268">
        <v>74753</v>
      </c>
      <c r="G60" s="259">
        <f t="shared" si="30"/>
        <v>60.71154842963708</v>
      </c>
      <c r="H60" s="83">
        <v>74753</v>
      </c>
      <c r="I60" s="259">
        <f t="shared" si="31"/>
        <v>0</v>
      </c>
      <c r="J60" s="268">
        <v>74753</v>
      </c>
      <c r="K60" s="259">
        <f t="shared" si="32"/>
        <v>0</v>
      </c>
      <c r="L60" s="268">
        <v>74753</v>
      </c>
      <c r="M60" s="259">
        <f t="shared" si="33"/>
        <v>0</v>
      </c>
      <c r="N60" s="83">
        <v>74753</v>
      </c>
      <c r="O60" s="259">
        <f t="shared" si="34"/>
        <v>0</v>
      </c>
      <c r="P60" s="83">
        <v>74753</v>
      </c>
      <c r="Q60" s="82">
        <f t="shared" si="35"/>
        <v>0</v>
      </c>
      <c r="R60" s="268">
        <v>0</v>
      </c>
      <c r="S60" s="82">
        <f t="shared" si="36"/>
        <v>-100</v>
      </c>
      <c r="T60" s="268">
        <v>0</v>
      </c>
      <c r="U60" s="259" t="e">
        <f t="shared" si="37"/>
        <v>#DIV/0!</v>
      </c>
      <c r="V60" s="85">
        <v>0</v>
      </c>
      <c r="W60" s="259" t="e">
        <f t="shared" si="38"/>
        <v>#DIV/0!</v>
      </c>
      <c r="X60" s="85">
        <v>0</v>
      </c>
      <c r="Y60" s="259" t="e">
        <f t="shared" si="39"/>
        <v>#DIV/0!</v>
      </c>
      <c r="Z60" s="264"/>
      <c r="AA60" s="282"/>
      <c r="AB60" s="281"/>
      <c r="AC60" s="282"/>
      <c r="AD60" s="281"/>
      <c r="AE60" s="282"/>
      <c r="AF60" s="281"/>
      <c r="AG60" s="282"/>
      <c r="AH60" s="281"/>
      <c r="AI60" s="282"/>
      <c r="AJ60" s="20"/>
      <c r="AK60" s="20"/>
      <c r="AL60" s="20"/>
      <c r="AM60" s="20"/>
      <c r="AN60" s="20"/>
      <c r="AO60" s="20"/>
    </row>
    <row r="61" spans="1:41" ht="12.75">
      <c r="A61" s="308"/>
      <c r="B61" s="367">
        <v>751</v>
      </c>
      <c r="C61" s="377" t="s">
        <v>86</v>
      </c>
      <c r="D61" s="378"/>
      <c r="E61" s="325">
        <v>29496.27</v>
      </c>
      <c r="F61" s="329">
        <v>920</v>
      </c>
      <c r="G61" s="330">
        <f t="shared" si="30"/>
        <v>-96.8809615588683</v>
      </c>
      <c r="H61" s="186">
        <f>F61*3.5%+F61</f>
        <v>952.2</v>
      </c>
      <c r="I61" s="330">
        <f t="shared" si="31"/>
        <v>3.500000000000014</v>
      </c>
      <c r="J61" s="186">
        <f>H61*3.5%+H61</f>
        <v>985.527</v>
      </c>
      <c r="K61" s="330">
        <f t="shared" si="32"/>
        <v>3.499999999999986</v>
      </c>
      <c r="L61" s="186">
        <f>J61*3.5%+J61</f>
        <v>1020.0204450000001</v>
      </c>
      <c r="M61" s="330">
        <f t="shared" si="33"/>
        <v>3.500000000000014</v>
      </c>
      <c r="N61" s="186">
        <f>L61*3%+L61</f>
        <v>1050.62105835</v>
      </c>
      <c r="O61" s="330">
        <f t="shared" si="34"/>
        <v>3</v>
      </c>
      <c r="P61" s="186">
        <f>N61*2.5%+N61</f>
        <v>1076.88658480875</v>
      </c>
      <c r="Q61" s="326">
        <f t="shared" si="35"/>
        <v>2.499999999999986</v>
      </c>
      <c r="R61" s="186">
        <f>P61*2.5%+P61</f>
        <v>1103.808749428969</v>
      </c>
      <c r="S61" s="326">
        <f t="shared" si="36"/>
        <v>2.500000000000014</v>
      </c>
      <c r="T61" s="186">
        <f>R61*2.5%+R61</f>
        <v>1131.4039681646932</v>
      </c>
      <c r="U61" s="330">
        <f t="shared" si="37"/>
        <v>2.500000000000014</v>
      </c>
      <c r="V61" s="186">
        <f>T61*2.5%+T61</f>
        <v>1159.6890673688106</v>
      </c>
      <c r="W61" s="330">
        <f t="shared" si="38"/>
        <v>2.500000000000014</v>
      </c>
      <c r="X61" s="186">
        <f>V61*2.5%+V61</f>
        <v>1188.6812940530308</v>
      </c>
      <c r="Y61" s="330">
        <f t="shared" si="39"/>
        <v>2.499999999999986</v>
      </c>
      <c r="Z61" s="448"/>
      <c r="AA61" s="432"/>
      <c r="AB61" s="237"/>
      <c r="AC61" s="432"/>
      <c r="AD61" s="237"/>
      <c r="AE61" s="432"/>
      <c r="AF61" s="237"/>
      <c r="AG61" s="432"/>
      <c r="AH61" s="237"/>
      <c r="AI61" s="432"/>
      <c r="AJ61" s="20"/>
      <c r="AK61" s="20"/>
      <c r="AL61" s="20"/>
      <c r="AM61" s="20"/>
      <c r="AN61" s="20"/>
      <c r="AO61" s="20"/>
    </row>
    <row r="62" spans="2:41" ht="12.75">
      <c r="B62" s="313"/>
      <c r="C62" s="88" t="s">
        <v>138</v>
      </c>
      <c r="D62" s="89"/>
      <c r="E62" s="83">
        <v>7584.35</v>
      </c>
      <c r="F62" s="268">
        <v>920</v>
      </c>
      <c r="G62" s="259">
        <f t="shared" si="30"/>
        <v>-87.86975812033991</v>
      </c>
      <c r="H62" s="83">
        <v>920</v>
      </c>
      <c r="I62" s="259">
        <f t="shared" si="31"/>
        <v>0</v>
      </c>
      <c r="J62" s="268">
        <v>920</v>
      </c>
      <c r="K62" s="259">
        <f t="shared" si="32"/>
        <v>0</v>
      </c>
      <c r="L62" s="268">
        <v>920</v>
      </c>
      <c r="M62" s="259">
        <f t="shared" si="33"/>
        <v>0</v>
      </c>
      <c r="N62" s="83">
        <v>920</v>
      </c>
      <c r="O62" s="259">
        <f t="shared" si="34"/>
        <v>0</v>
      </c>
      <c r="P62" s="83">
        <v>920</v>
      </c>
      <c r="Q62" s="82">
        <f t="shared" si="35"/>
        <v>0</v>
      </c>
      <c r="R62" s="268">
        <v>0</v>
      </c>
      <c r="S62" s="82">
        <f t="shared" si="36"/>
        <v>-100</v>
      </c>
      <c r="T62" s="268">
        <v>0</v>
      </c>
      <c r="U62" s="259" t="e">
        <f t="shared" si="37"/>
        <v>#DIV/0!</v>
      </c>
      <c r="V62" s="85">
        <v>0</v>
      </c>
      <c r="W62" s="259" t="e">
        <f t="shared" si="38"/>
        <v>#DIV/0!</v>
      </c>
      <c r="X62" s="85">
        <v>0</v>
      </c>
      <c r="Y62" s="259" t="e">
        <f t="shared" si="39"/>
        <v>#DIV/0!</v>
      </c>
      <c r="Z62" s="264"/>
      <c r="AA62" s="282"/>
      <c r="AB62" s="281"/>
      <c r="AC62" s="282"/>
      <c r="AD62" s="281"/>
      <c r="AE62" s="282"/>
      <c r="AF62" s="281"/>
      <c r="AG62" s="282"/>
      <c r="AH62" s="281"/>
      <c r="AI62" s="282"/>
      <c r="AJ62" s="20"/>
      <c r="AK62" s="20"/>
      <c r="AL62" s="20"/>
      <c r="AM62" s="20"/>
      <c r="AN62" s="20"/>
      <c r="AO62" s="20"/>
    </row>
    <row r="63" spans="1:41" ht="12.75">
      <c r="A63" s="309"/>
      <c r="B63" s="314">
        <v>0</v>
      </c>
      <c r="C63" s="311" t="s">
        <v>146</v>
      </c>
      <c r="D63" s="146"/>
      <c r="E63" s="83">
        <v>0</v>
      </c>
      <c r="F63" s="268">
        <v>0</v>
      </c>
      <c r="G63" s="259"/>
      <c r="H63" s="83"/>
      <c r="I63" s="259"/>
      <c r="J63" s="268"/>
      <c r="K63" s="259"/>
      <c r="L63" s="268"/>
      <c r="M63" s="259"/>
      <c r="N63" s="83">
        <v>0</v>
      </c>
      <c r="O63" s="259"/>
      <c r="P63" s="83">
        <v>0</v>
      </c>
      <c r="Q63" s="82"/>
      <c r="R63" s="268">
        <v>0</v>
      </c>
      <c r="S63" s="82"/>
      <c r="T63" s="268">
        <v>0</v>
      </c>
      <c r="U63" s="259"/>
      <c r="V63" s="85">
        <v>0</v>
      </c>
      <c r="W63" s="259"/>
      <c r="X63" s="85">
        <v>0</v>
      </c>
      <c r="Y63" s="259"/>
      <c r="Z63" s="264"/>
      <c r="AA63" s="282"/>
      <c r="AB63" s="281"/>
      <c r="AC63" s="282"/>
      <c r="AD63" s="281"/>
      <c r="AE63" s="282"/>
      <c r="AF63" s="281"/>
      <c r="AG63" s="282"/>
      <c r="AH63" s="281"/>
      <c r="AI63" s="282"/>
      <c r="AJ63" s="20"/>
      <c r="AK63" s="20"/>
      <c r="AL63" s="20"/>
      <c r="AM63" s="20"/>
      <c r="AN63" s="20"/>
      <c r="AO63" s="20"/>
    </row>
    <row r="64" spans="1:41" ht="12.75">
      <c r="A64" s="147"/>
      <c r="B64" s="148"/>
      <c r="C64" s="464" t="s">
        <v>155</v>
      </c>
      <c r="D64" s="465"/>
      <c r="E64" s="391">
        <f>E55+E57+E59+E61+E63</f>
        <v>2821388.16</v>
      </c>
      <c r="F64" s="385">
        <f>F55+F57+F59+F61+F63</f>
        <v>1778387</v>
      </c>
      <c r="G64" s="259">
        <f>F64/E64*100-100</f>
        <v>-36.967659210705705</v>
      </c>
      <c r="H64" s="149">
        <f>H55+H57+H59+H61+H63</f>
        <v>1840630.545</v>
      </c>
      <c r="I64" s="259">
        <f>H64/F64*100-100</f>
        <v>3.499999999999986</v>
      </c>
      <c r="J64" s="149">
        <f>J55+J57+J59+J61+J63</f>
        <v>1905052.614075</v>
      </c>
      <c r="K64" s="259">
        <f>J64/H64*100-100</f>
        <v>3.499999999999986</v>
      </c>
      <c r="L64" s="149">
        <f>L55+L57+L59+L61+L63</f>
        <v>1971729.455567625</v>
      </c>
      <c r="M64" s="259">
        <f>L64/J64*100-100</f>
        <v>3.499999999999986</v>
      </c>
      <c r="N64" s="149">
        <f>N55+N57+N59+N61+N63</f>
        <v>2030881.3392346539</v>
      </c>
      <c r="O64" s="259">
        <f>N64/L64*100-100</f>
        <v>3</v>
      </c>
      <c r="P64" s="149">
        <f>P55+P57+P59+P61+P63</f>
        <v>2081653.3727155204</v>
      </c>
      <c r="Q64" s="82">
        <f>P64/N64*100-100</f>
        <v>2.500000000000014</v>
      </c>
      <c r="R64" s="385">
        <f>R55+R57+R59+R61+R63</f>
        <v>2133694.7070334083</v>
      </c>
      <c r="S64" s="82">
        <f>R64/P64*100-100</f>
        <v>2.499999999999986</v>
      </c>
      <c r="T64" s="385">
        <f>T55+T57+T59+T61+T63</f>
        <v>2187037.0747092436</v>
      </c>
      <c r="U64" s="259">
        <f>T64/R64*100-100</f>
        <v>2.500000000000014</v>
      </c>
      <c r="V64" s="149">
        <f>V55+V57+V59+V61+V63</f>
        <v>2241713.001576975</v>
      </c>
      <c r="W64" s="259">
        <f>V64/T64*100-100</f>
        <v>2.500000000000014</v>
      </c>
      <c r="X64" s="149">
        <f>X55+X57+X59+X61+X63</f>
        <v>2297755.826616399</v>
      </c>
      <c r="Y64" s="259">
        <f>X64/V64*100-100</f>
        <v>2.499999999999986</v>
      </c>
      <c r="Z64" s="449"/>
      <c r="AA64" s="282"/>
      <c r="AB64" s="73"/>
      <c r="AC64" s="282"/>
      <c r="AD64" s="73"/>
      <c r="AE64" s="282"/>
      <c r="AF64" s="73"/>
      <c r="AG64" s="282"/>
      <c r="AH64" s="73"/>
      <c r="AI64" s="282"/>
      <c r="AJ64" s="20"/>
      <c r="AK64" s="20"/>
      <c r="AL64" s="20"/>
      <c r="AM64" s="20"/>
      <c r="AN64" s="20"/>
      <c r="AO64" s="20"/>
    </row>
    <row r="65" spans="1:41" ht="12.75">
      <c r="A65" s="154"/>
      <c r="B65" s="155"/>
      <c r="C65" s="155"/>
      <c r="D65" s="155"/>
      <c r="E65" s="392"/>
      <c r="F65" s="72"/>
      <c r="G65" s="75"/>
      <c r="H65" s="72"/>
      <c r="I65" s="75"/>
      <c r="J65" s="72"/>
      <c r="K65" s="75"/>
      <c r="L65" s="72"/>
      <c r="M65" s="75"/>
      <c r="N65" s="265"/>
      <c r="O65" s="75"/>
      <c r="P65" s="72"/>
      <c r="Q65" s="278"/>
      <c r="R65" s="72"/>
      <c r="S65" s="278"/>
      <c r="T65" s="72"/>
      <c r="U65" s="75"/>
      <c r="V65" s="72"/>
      <c r="W65" s="75"/>
      <c r="X65" s="72"/>
      <c r="Y65" s="75"/>
      <c r="Z65" s="265"/>
      <c r="AA65" s="75"/>
      <c r="AB65" s="72"/>
      <c r="AC65" s="75"/>
      <c r="AD65" s="72"/>
      <c r="AE65" s="75"/>
      <c r="AF65" s="72"/>
      <c r="AG65" s="75"/>
      <c r="AH65" s="72"/>
      <c r="AI65" s="75"/>
      <c r="AJ65" s="20"/>
      <c r="AK65" s="20"/>
      <c r="AL65" s="20"/>
      <c r="AM65" s="20"/>
      <c r="AN65" s="20"/>
      <c r="AO65" s="20"/>
    </row>
    <row r="66" spans="5:41" ht="12.75">
      <c r="E66" s="393"/>
      <c r="Q66" s="393"/>
      <c r="S66" s="393"/>
      <c r="Y66" s="20"/>
      <c r="Z66" s="427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ht="12.75">
      <c r="A67" s="284" t="s">
        <v>81</v>
      </c>
      <c r="B67" s="312" t="s">
        <v>80</v>
      </c>
      <c r="C67" s="119" t="s">
        <v>154</v>
      </c>
      <c r="D67" s="320" t="s">
        <v>157</v>
      </c>
      <c r="E67" s="355">
        <v>2010</v>
      </c>
      <c r="F67" s="362">
        <v>2011</v>
      </c>
      <c r="G67" s="359"/>
      <c r="H67" s="360">
        <v>2012</v>
      </c>
      <c r="I67" s="359"/>
      <c r="J67" s="360">
        <v>2013</v>
      </c>
      <c r="K67" s="359"/>
      <c r="L67" s="360">
        <v>2014</v>
      </c>
      <c r="M67" s="359"/>
      <c r="N67" s="359">
        <v>2015</v>
      </c>
      <c r="O67" s="359"/>
      <c r="P67" s="360">
        <v>2016</v>
      </c>
      <c r="Q67" s="360"/>
      <c r="R67" s="363">
        <v>2017</v>
      </c>
      <c r="S67" s="360"/>
      <c r="T67" s="362">
        <v>2018</v>
      </c>
      <c r="U67" s="359"/>
      <c r="V67" s="363">
        <v>2019</v>
      </c>
      <c r="W67" s="359"/>
      <c r="X67" s="362">
        <v>2020</v>
      </c>
      <c r="Y67" s="359"/>
      <c r="Z67" s="446"/>
      <c r="AA67" s="438"/>
      <c r="AB67" s="438"/>
      <c r="AC67" s="438"/>
      <c r="AD67" s="438"/>
      <c r="AE67" s="438"/>
      <c r="AF67" s="438"/>
      <c r="AG67" s="438"/>
      <c r="AH67" s="438"/>
      <c r="AI67" s="438"/>
      <c r="AJ67" s="20"/>
      <c r="AK67" s="20"/>
      <c r="AL67" s="20"/>
      <c r="AM67" s="20"/>
      <c r="AN67" s="20"/>
      <c r="AO67" s="20"/>
    </row>
    <row r="68" spans="1:41" ht="12.75">
      <c r="A68" s="161"/>
      <c r="B68" s="459" t="s">
        <v>89</v>
      </c>
      <c r="C68" s="460"/>
      <c r="D68" s="461"/>
      <c r="E68" s="394">
        <f>E64+E52</f>
        <v>15227835.34</v>
      </c>
      <c r="F68" s="394">
        <f>F64+F52</f>
        <v>13166079</v>
      </c>
      <c r="G68" s="82">
        <f>F68/E68*100-100</f>
        <v>-13.539392132670642</v>
      </c>
      <c r="H68" s="394">
        <f>H64+H52</f>
        <v>16308451.375</v>
      </c>
      <c r="I68" s="82">
        <f>H68/F68*100-100</f>
        <v>23.867184565731378</v>
      </c>
      <c r="J68" s="394">
        <f>J64+J52</f>
        <v>12908951.375725</v>
      </c>
      <c r="K68" s="82">
        <f>J68/H68*100-100</f>
        <v>-20.845020297183197</v>
      </c>
      <c r="L68" s="394">
        <f>L64+L52</f>
        <v>12950413.407304874</v>
      </c>
      <c r="M68" s="82">
        <f>L68/J68*100-100</f>
        <v>0.32118822337376685</v>
      </c>
      <c r="N68" s="394">
        <f>N64+N52</f>
        <v>13090286.744942961</v>
      </c>
      <c r="O68" s="82">
        <f>N68/L68*100-100</f>
        <v>1.0800685139455766</v>
      </c>
      <c r="P68" s="394">
        <f>P64+P52</f>
        <v>13259675.57317781</v>
      </c>
      <c r="Q68" s="82">
        <f>P68/N68*100-100</f>
        <v>1.2940039552631504</v>
      </c>
      <c r="R68" s="425">
        <f>R64+R52</f>
        <v>13460730.220502635</v>
      </c>
      <c r="S68" s="82">
        <f>R68/P68*100-100</f>
        <v>1.5162863240148</v>
      </c>
      <c r="T68" s="425">
        <f>T64+T52</f>
        <v>13665218.510880508</v>
      </c>
      <c r="U68" s="82">
        <f>T68/R68*100-100</f>
        <v>1.519147082127887</v>
      </c>
      <c r="V68" s="394">
        <f>V64+V52</f>
        <v>13873934.474290807</v>
      </c>
      <c r="W68" s="82">
        <f>V68/T68*100-100</f>
        <v>1.5273518183709598</v>
      </c>
      <c r="X68" s="394">
        <f>X64+X52</f>
        <v>14086227.691420935</v>
      </c>
      <c r="Y68" s="259">
        <f>X68/V68*100-100</f>
        <v>1.530158712537684</v>
      </c>
      <c r="Z68" s="445"/>
      <c r="AA68" s="282"/>
      <c r="AB68" s="436"/>
      <c r="AC68" s="282"/>
      <c r="AD68" s="436"/>
      <c r="AE68" s="282"/>
      <c r="AF68" s="436"/>
      <c r="AG68" s="282"/>
      <c r="AH68" s="436"/>
      <c r="AI68" s="282"/>
      <c r="AJ68" s="20"/>
      <c r="AK68" s="20"/>
      <c r="AL68" s="20"/>
      <c r="AM68" s="20"/>
      <c r="AN68" s="20"/>
      <c r="AO68" s="20"/>
    </row>
    <row r="69" spans="1:41" ht="12.75">
      <c r="A69" s="168" t="s">
        <v>13</v>
      </c>
      <c r="B69" s="169" t="s">
        <v>36</v>
      </c>
      <c r="C69" s="170" t="s">
        <v>37</v>
      </c>
      <c r="D69" s="171"/>
      <c r="E69" s="80">
        <f>E68-E70</f>
        <v>13101268.92</v>
      </c>
      <c r="F69" s="270">
        <f>F68-F70</f>
        <v>12888387</v>
      </c>
      <c r="G69" s="82">
        <f>F69/E69*100-100</f>
        <v>-1.6248954303580518</v>
      </c>
      <c r="H69" s="270">
        <f>H68-H70</f>
        <v>12908451.375</v>
      </c>
      <c r="I69" s="82">
        <f>H69/F69*100-100</f>
        <v>0.1556779370451835</v>
      </c>
      <c r="J69" s="80">
        <f>J68-J70</f>
        <v>12908951.375725</v>
      </c>
      <c r="K69" s="82">
        <f>J69/H69*100-100</f>
        <v>0.0038734369481829845</v>
      </c>
      <c r="L69" s="270">
        <f>L68-L70</f>
        <v>12950413.407304874</v>
      </c>
      <c r="M69" s="82">
        <f>L69/J69*100-100</f>
        <v>0.32118822337376685</v>
      </c>
      <c r="N69" s="80">
        <f>N68-N70</f>
        <v>13090286.744942961</v>
      </c>
      <c r="O69" s="82">
        <f>N69/L69*100-100</f>
        <v>1.0800685139455766</v>
      </c>
      <c r="P69" s="80">
        <f>P68-P70</f>
        <v>13259675.57317781</v>
      </c>
      <c r="Q69" s="82">
        <f>P69/N69*100-100</f>
        <v>1.2940039552631504</v>
      </c>
      <c r="R69" s="270">
        <f>R68-R70</f>
        <v>13460730.220502635</v>
      </c>
      <c r="S69" s="82">
        <f>R69/P69*100-100</f>
        <v>1.5162863240148</v>
      </c>
      <c r="T69" s="270">
        <f>T68-T70</f>
        <v>13665218.510880508</v>
      </c>
      <c r="U69" s="82">
        <f>T69/R69*100-100</f>
        <v>1.519147082127887</v>
      </c>
      <c r="V69" s="270">
        <f>V68-V70</f>
        <v>13873934.474290807</v>
      </c>
      <c r="W69" s="82">
        <f>V69/T69*100-100</f>
        <v>1.5273518183709598</v>
      </c>
      <c r="X69" s="270">
        <f>X68-X70</f>
        <v>14086227.691420935</v>
      </c>
      <c r="Y69" s="259">
        <f>X69/V69*100-100</f>
        <v>1.530158712537684</v>
      </c>
      <c r="Z69" s="449"/>
      <c r="AA69" s="282"/>
      <c r="AB69" s="73"/>
      <c r="AC69" s="282"/>
      <c r="AD69" s="73"/>
      <c r="AE69" s="282"/>
      <c r="AF69" s="73"/>
      <c r="AG69" s="282"/>
      <c r="AH69" s="73"/>
      <c r="AI69" s="282"/>
      <c r="AJ69" s="20"/>
      <c r="AK69" s="20"/>
      <c r="AL69" s="20"/>
      <c r="AM69" s="20"/>
      <c r="AN69" s="20"/>
      <c r="AO69" s="20"/>
    </row>
    <row r="70" spans="1:41" ht="12.75">
      <c r="A70" s="193" t="s">
        <v>16</v>
      </c>
      <c r="B70" s="105"/>
      <c r="C70" s="194" t="s">
        <v>38</v>
      </c>
      <c r="D70" s="195"/>
      <c r="E70" s="196">
        <f>SUM(E6+E10+E12+E15+E18+E21+E29+E36+E41+E44+E47+E50+E63)</f>
        <v>2126566.42</v>
      </c>
      <c r="F70" s="276">
        <f>SUM(F6+F10+F12+F15+F18+F21+F29+F36+F41+F44+F47+F50+F63)</f>
        <v>277692</v>
      </c>
      <c r="G70" s="126">
        <f>F70/E70*100-100</f>
        <v>-86.9417669070501</v>
      </c>
      <c r="H70" s="196">
        <f>SUM(H6+H10+H12+H15+H18+H21+H29+H36+H41+H44+H47+H63)</f>
        <v>3400000</v>
      </c>
      <c r="I70" s="126">
        <f>H70/F70*100-100</f>
        <v>1124.37808795356</v>
      </c>
      <c r="J70" s="196">
        <f>SUM(J6+J10+J12+J15+J18+J21+J29+J36+J41+J44+J47+J63)</f>
        <v>0</v>
      </c>
      <c r="K70" s="126">
        <f>J70/H70*100-100</f>
        <v>-100</v>
      </c>
      <c r="L70" s="196">
        <f>SUM(L6+L10+L12+L15+L18+L21+L29+L36+L41+L44+L47+L63)</f>
        <v>0</v>
      </c>
      <c r="M70" s="126" t="e">
        <f>L70/J70*100-100</f>
        <v>#DIV/0!</v>
      </c>
      <c r="N70" s="196">
        <f>SUM(N6+N10+N12+N15+N18+N21+N29+N36+N41+N44+N47+N63)</f>
        <v>0</v>
      </c>
      <c r="O70" s="126" t="e">
        <f>N70/L70*100-100</f>
        <v>#DIV/0!</v>
      </c>
      <c r="P70" s="196">
        <f>SUM(P6+P10+P12+P15+P18+P21+P29+P36+P41+P44+P47+P63)</f>
        <v>0</v>
      </c>
      <c r="Q70" s="126" t="e">
        <f>P70/N70*100-100</f>
        <v>#DIV/0!</v>
      </c>
      <c r="R70" s="276">
        <f>SUM(R6+R10+R12+R15+R18+R21+R29+R36+R41+R44+R47+R63)</f>
        <v>0</v>
      </c>
      <c r="S70" s="126" t="e">
        <f>R70/P70*100-100</f>
        <v>#DIV/0!</v>
      </c>
      <c r="T70" s="276">
        <f>SUM(T6+T10+T12+T15+T18+T21+T29+T36+T41+T44+T47+T63)</f>
        <v>0</v>
      </c>
      <c r="U70" s="126" t="e">
        <f>T70/R70*100-100</f>
        <v>#DIV/0!</v>
      </c>
      <c r="V70" s="196">
        <f>SUM(V6+V10+V12+V15+V18+V21+V29+V36+V41+V44+V47+V63)</f>
        <v>0</v>
      </c>
      <c r="W70" s="126" t="e">
        <f>V70/T70*100-100</f>
        <v>#DIV/0!</v>
      </c>
      <c r="X70" s="196">
        <f>SUM(X6+X10+X12+X15+X18+X21+X29+X36+X41+X44+X47+X63)</f>
        <v>0</v>
      </c>
      <c r="Y70" s="261" t="e">
        <f>X70/V70*100-100</f>
        <v>#DIV/0!</v>
      </c>
      <c r="Z70" s="450"/>
      <c r="AA70" s="282"/>
      <c r="AB70" s="440"/>
      <c r="AC70" s="282"/>
      <c r="AD70" s="440"/>
      <c r="AE70" s="282"/>
      <c r="AF70" s="440"/>
      <c r="AG70" s="282"/>
      <c r="AH70" s="440"/>
      <c r="AI70" s="282"/>
      <c r="AJ70" s="20"/>
      <c r="AK70" s="20"/>
      <c r="AL70" s="20"/>
      <c r="AM70" s="20"/>
      <c r="AN70" s="20"/>
      <c r="AO70" s="20"/>
    </row>
    <row r="71" spans="1:41" ht="12.75">
      <c r="A71" s="285"/>
      <c r="B71" s="205"/>
      <c r="C71" s="315" t="s">
        <v>112</v>
      </c>
      <c r="D71" s="97"/>
      <c r="E71" s="206">
        <f>E7+E13+E16+E19+E22+E24+E30+E32+E34+E37+E39+E42+E45+E48+E51+E56+E58+E60+E62</f>
        <v>6459124.9399999995</v>
      </c>
      <c r="F71" s="386">
        <f>F7+F13+F16+F19+F22+F24+F30+F32+F34+F37+F39+F42+F45+F48+F51+F56+F58+F60+F62</f>
        <v>7006540</v>
      </c>
      <c r="G71" s="82">
        <f>F71/E71*100-100</f>
        <v>8.475065354595856</v>
      </c>
      <c r="H71" s="386">
        <f>H7+H13+H16+H19+H22+H24+H30+H32+H34+H37+H39+H42+H45+H48+H51+H56+H58+H60+H62</f>
        <v>7004540</v>
      </c>
      <c r="I71" s="82">
        <f>H71/F71*100-100</f>
        <v>-0.028544759610298343</v>
      </c>
      <c r="J71" s="386">
        <f>J7+J13+J16+J19+J22+J24+J30+J32+J34+J37+J39+J42+J45+J48+J51+J56+J58+J60+J62</f>
        <v>7004540</v>
      </c>
      <c r="K71" s="82">
        <f>J71/H71*100-100</f>
        <v>0</v>
      </c>
      <c r="L71" s="386">
        <f>L7+L13+L16+L19+L22+L24+L30+L32+L34+L37+L39+L42+L45+L48+L51+L56+L58+L60+L62</f>
        <v>7004540</v>
      </c>
      <c r="M71" s="82">
        <f>L71/J71*100-100</f>
        <v>0</v>
      </c>
      <c r="N71" s="386">
        <f>N7+N13+N16+N19+N22+N24+N30+N32+N34+N37+N39+N42+N45+N48+N51+N56+N58+N60+N62</f>
        <v>6993737</v>
      </c>
      <c r="O71" s="82">
        <f>N71/L71*100-100</f>
        <v>-0.15422854320198098</v>
      </c>
      <c r="P71" s="386">
        <f>P7+P13+P16+P19+P22+P24+P30+P32+P34+P37+P39+P42+P45+P48+P51+P56+P58+P60+P62</f>
        <v>6993737</v>
      </c>
      <c r="Q71" s="82">
        <f>P71/N71*100-100</f>
        <v>0</v>
      </c>
      <c r="R71" s="386">
        <f>R7+R13+R16+R19+R22+R24+R30+R32+R34+R37+R39+R42+R45+R48+R51+R56+R58+R60+R62</f>
        <v>0</v>
      </c>
      <c r="S71" s="82">
        <f>R71/P71*100-100</f>
        <v>-100</v>
      </c>
      <c r="T71" s="386">
        <f>T7+T13+T16+T19+T22+T24+T30+T32+T34+T37+T39+T42+T45+T48+T51+T56+T58+T60+T62</f>
        <v>0</v>
      </c>
      <c r="U71" s="82" t="e">
        <f>T71/R71*100-100</f>
        <v>#DIV/0!</v>
      </c>
      <c r="V71" s="206">
        <f>V7+V13+V16+V19+V22+V24+V30+V32+V34+V37+V39+V42+V45+V48+V51+V56+V58+V60+V62</f>
        <v>0</v>
      </c>
      <c r="W71" s="82" t="e">
        <f>V71/T71*100-100</f>
        <v>#DIV/0!</v>
      </c>
      <c r="X71" s="206">
        <f>X7+X13+X16+X19+X22+X24+X30+X32+X34+X37+X39+X42+X45+X48+X51+X56+X58+X60+X62</f>
        <v>0</v>
      </c>
      <c r="Y71" s="259" t="e">
        <f>X71/V71*100-100</f>
        <v>#DIV/0!</v>
      </c>
      <c r="Z71" s="451"/>
      <c r="AA71" s="282"/>
      <c r="AB71" s="441"/>
      <c r="AC71" s="282"/>
      <c r="AD71" s="441"/>
      <c r="AE71" s="282"/>
      <c r="AF71" s="441"/>
      <c r="AG71" s="282"/>
      <c r="AH71" s="441"/>
      <c r="AI71" s="282"/>
      <c r="AJ71" s="20"/>
      <c r="AK71" s="20"/>
      <c r="AL71" s="20"/>
      <c r="AM71" s="20"/>
      <c r="AN71" s="20"/>
      <c r="AO71" s="20"/>
    </row>
    <row r="72" spans="1:41" ht="13.5" thickBot="1">
      <c r="A72" s="286"/>
      <c r="B72" s="287"/>
      <c r="C72" s="316" t="s">
        <v>110</v>
      </c>
      <c r="D72" s="317"/>
      <c r="E72" s="290">
        <f>E69-E71</f>
        <v>6642143.98</v>
      </c>
      <c r="F72" s="387">
        <f>F69-F71</f>
        <v>5881847</v>
      </c>
      <c r="G72" s="291">
        <f>F72/E72*100-100</f>
        <v>-11.446559759759992</v>
      </c>
      <c r="H72" s="290">
        <f>H69-H71</f>
        <v>5903911.375</v>
      </c>
      <c r="I72" s="291">
        <f>H72/F72*100-100</f>
        <v>0.375126639642275</v>
      </c>
      <c r="J72" s="290">
        <f>J69-J71</f>
        <v>5904411.375724999</v>
      </c>
      <c r="K72" s="291">
        <f>J72/H72*100-100</f>
        <v>0.008468974095990234</v>
      </c>
      <c r="L72" s="290">
        <f>L69-L71</f>
        <v>5945873.407304874</v>
      </c>
      <c r="M72" s="291">
        <f>L72/J72*100-100</f>
        <v>0.7022212535924979</v>
      </c>
      <c r="N72" s="290">
        <f>N69-N71</f>
        <v>6096549.744942961</v>
      </c>
      <c r="O72" s="291">
        <f>N72/L72*100-100</f>
        <v>2.534132957707655</v>
      </c>
      <c r="P72" s="290">
        <f>P69-P71</f>
        <v>6265938.573177811</v>
      </c>
      <c r="Q72" s="291">
        <f>P72/N72*100-100</f>
        <v>2.778437564219942</v>
      </c>
      <c r="R72" s="387">
        <f>R69-R71</f>
        <v>13460730.220502635</v>
      </c>
      <c r="S72" s="291">
        <f>R72/P72*100-100</f>
        <v>114.82384583409569</v>
      </c>
      <c r="T72" s="387">
        <f>T69-T71</f>
        <v>13665218.510880508</v>
      </c>
      <c r="U72" s="291">
        <f>T72/R72*100-100</f>
        <v>1.519147082127887</v>
      </c>
      <c r="V72" s="290">
        <f>V69-V71</f>
        <v>13873934.474290807</v>
      </c>
      <c r="W72" s="291">
        <f>V72/T72*100-100</f>
        <v>1.5273518183709598</v>
      </c>
      <c r="X72" s="290">
        <f>X69-X71</f>
        <v>14086227.691420935</v>
      </c>
      <c r="Y72" s="423">
        <f>X72/V72*100-100</f>
        <v>1.530158712537684</v>
      </c>
      <c r="Z72" s="451"/>
      <c r="AA72" s="282"/>
      <c r="AB72" s="441"/>
      <c r="AC72" s="282"/>
      <c r="AD72" s="441"/>
      <c r="AE72" s="282"/>
      <c r="AF72" s="441"/>
      <c r="AG72" s="282"/>
      <c r="AH72" s="441"/>
      <c r="AI72" s="282"/>
      <c r="AJ72" s="20"/>
      <c r="AK72" s="20"/>
      <c r="AL72" s="20"/>
      <c r="AM72" s="20"/>
      <c r="AN72" s="20"/>
      <c r="AO72" s="20"/>
    </row>
    <row r="73" spans="1:41" ht="12.75">
      <c r="A73" s="5" t="s">
        <v>44</v>
      </c>
      <c r="B73" s="21" t="s">
        <v>177</v>
      </c>
      <c r="C73" s="21"/>
      <c r="D73" s="21"/>
      <c r="E73" s="21"/>
      <c r="F73" s="21"/>
      <c r="G73" s="21"/>
      <c r="H73" s="21"/>
      <c r="I73" s="21"/>
      <c r="J73" s="21"/>
      <c r="K73" s="2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452"/>
      <c r="AA73" s="2"/>
      <c r="AB73" s="2"/>
      <c r="AC73" s="2"/>
      <c r="AD73" s="2"/>
      <c r="AE73" s="2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ht="12.75">
      <c r="A74" s="5"/>
      <c r="B74" s="21" t="s">
        <v>176</v>
      </c>
      <c r="C74" s="21"/>
      <c r="D74" s="21"/>
      <c r="E74" s="21"/>
      <c r="F74" s="21"/>
      <c r="G74" s="21"/>
      <c r="H74" s="21"/>
      <c r="I74" s="21"/>
      <c r="J74" s="21"/>
      <c r="K74" s="21"/>
      <c r="L74" s="1"/>
      <c r="M74" s="1"/>
      <c r="N74" s="1"/>
      <c r="O74" s="1"/>
      <c r="P74" s="1"/>
      <c r="Q74" s="8"/>
      <c r="R74" s="1"/>
      <c r="S74" s="1"/>
      <c r="T74" s="1"/>
      <c r="U74" s="1"/>
      <c r="V74" s="1"/>
      <c r="W74" s="1"/>
      <c r="X74" s="1"/>
      <c r="Y74" s="1"/>
      <c r="Z74" s="452"/>
      <c r="AA74" s="2"/>
      <c r="AB74" s="2"/>
      <c r="AC74" s="2"/>
      <c r="AD74" s="2"/>
      <c r="AE74" s="2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ht="12.75">
      <c r="A75" s="5"/>
      <c r="B75" s="21" t="s">
        <v>46</v>
      </c>
      <c r="C75" s="21"/>
      <c r="D75" s="21"/>
      <c r="E75" s="21"/>
      <c r="F75" s="21"/>
      <c r="G75" s="21"/>
      <c r="H75" s="21"/>
      <c r="I75" s="21"/>
      <c r="J75" s="21"/>
      <c r="K75" s="21"/>
      <c r="L75" s="8"/>
      <c r="M75" s="8"/>
      <c r="N75" s="8"/>
      <c r="O75" s="8"/>
      <c r="P75" s="8"/>
      <c r="Q75" s="1"/>
      <c r="R75" s="1"/>
      <c r="S75" s="1"/>
      <c r="T75" s="1"/>
      <c r="U75" s="1"/>
      <c r="V75" s="1"/>
      <c r="W75" s="1"/>
      <c r="X75" s="1"/>
      <c r="Y75" s="1"/>
      <c r="Z75" s="452"/>
      <c r="AA75" s="2"/>
      <c r="AB75" s="2"/>
      <c r="AC75" s="2"/>
      <c r="AD75" s="2"/>
      <c r="AE75" s="2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ht="12.75">
      <c r="A76" s="1"/>
      <c r="B76" s="1"/>
      <c r="C76" s="1"/>
      <c r="D76" s="1"/>
      <c r="E76" s="1"/>
      <c r="F76" s="1"/>
      <c r="G76" s="1"/>
      <c r="H76" s="7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452"/>
      <c r="AA76" s="2"/>
      <c r="AB76" s="2"/>
      <c r="AC76" s="2"/>
      <c r="AD76" s="2"/>
      <c r="AE76" s="2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2:41" ht="12.75"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452"/>
      <c r="AA77" s="2"/>
      <c r="AB77" s="2"/>
      <c r="AC77" s="2"/>
      <c r="AD77" s="2"/>
      <c r="AE77" s="2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2:41" ht="12.75">
      <c r="B78" s="1"/>
      <c r="C78" s="19" t="s">
        <v>45</v>
      </c>
      <c r="D78" s="19"/>
      <c r="E78" s="1"/>
      <c r="F78" s="1"/>
      <c r="G78" s="1"/>
      <c r="H78" s="1"/>
      <c r="I78" s="1"/>
      <c r="J78" s="7"/>
      <c r="K78" s="1"/>
      <c r="L78" s="1"/>
      <c r="M78" s="6"/>
      <c r="N78" s="6"/>
      <c r="O78" s="6"/>
      <c r="P78" s="6"/>
      <c r="Q78" s="6"/>
      <c r="R78" s="1"/>
      <c r="S78" s="1"/>
      <c r="T78" s="1"/>
      <c r="U78" s="1"/>
      <c r="V78" s="1"/>
      <c r="W78" s="1"/>
      <c r="X78" s="1"/>
      <c r="Y78" s="1"/>
      <c r="Z78" s="452"/>
      <c r="AA78" s="2"/>
      <c r="AB78" s="2"/>
      <c r="AC78" s="2"/>
      <c r="AD78" s="2"/>
      <c r="AE78" s="2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2:41" ht="12.75">
      <c r="B79" s="1"/>
      <c r="C79" s="6" t="s">
        <v>73</v>
      </c>
      <c r="D79" s="6"/>
      <c r="E79" s="6"/>
      <c r="F79" s="6"/>
      <c r="G79" s="6"/>
      <c r="H79" s="6"/>
      <c r="I79" s="6"/>
      <c r="J79" s="6"/>
      <c r="K79" s="6"/>
      <c r="L79" s="6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452"/>
      <c r="AA79" s="2"/>
      <c r="AB79" s="2"/>
      <c r="AC79" s="2"/>
      <c r="AD79" s="2"/>
      <c r="AE79" s="2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2:41" ht="12.75">
      <c r="B80" s="1"/>
      <c r="C80" s="1" t="s">
        <v>130</v>
      </c>
      <c r="D80" s="1"/>
      <c r="E80" s="1"/>
      <c r="F80" s="1"/>
      <c r="G80" s="1"/>
      <c r="H80" s="1"/>
      <c r="I80" s="7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452"/>
      <c r="AA80" s="2"/>
      <c r="AB80" s="2"/>
      <c r="AC80" s="2"/>
      <c r="AD80" s="2"/>
      <c r="AE80" s="2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2:41" ht="12.75">
      <c r="B81" s="1"/>
      <c r="C81" s="1" t="s">
        <v>131</v>
      </c>
      <c r="D81" s="1"/>
      <c r="E81" s="1"/>
      <c r="F81" s="1"/>
      <c r="G81" s="1"/>
      <c r="H81" s="1"/>
      <c r="I81" s="7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452"/>
      <c r="AA81" s="2"/>
      <c r="AB81" s="2"/>
      <c r="AC81" s="2"/>
      <c r="AD81" s="2"/>
      <c r="AE81" s="2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2:41" ht="12.75">
      <c r="B82" s="1"/>
      <c r="C82" s="1"/>
      <c r="D82" s="1"/>
      <c r="E82" s="1"/>
      <c r="F82" s="1"/>
      <c r="G82" s="1"/>
      <c r="H82" s="1"/>
      <c r="I82" s="7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452"/>
      <c r="AA82" s="2"/>
      <c r="AB82" s="2"/>
      <c r="AC82" s="2"/>
      <c r="AD82" s="2"/>
      <c r="AE82" s="2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2:41" ht="12.75">
      <c r="B83" s="1"/>
      <c r="C83" s="1" t="s">
        <v>132</v>
      </c>
      <c r="D83" s="1"/>
      <c r="E83" s="1"/>
      <c r="F83" s="1"/>
      <c r="G83" s="1"/>
      <c r="H83" s="1"/>
      <c r="I83" s="1"/>
      <c r="J83" s="7"/>
      <c r="K83" s="1"/>
      <c r="L83" s="1"/>
      <c r="M83" s="6"/>
      <c r="N83" s="6"/>
      <c r="O83" s="6"/>
      <c r="P83" s="6"/>
      <c r="Q83" s="6"/>
      <c r="R83" s="1"/>
      <c r="S83" s="1"/>
      <c r="T83" s="1"/>
      <c r="U83" s="1"/>
      <c r="V83" s="1"/>
      <c r="W83" s="1"/>
      <c r="X83" s="1"/>
      <c r="Y83" s="1"/>
      <c r="Z83" s="452"/>
      <c r="AA83" s="2"/>
      <c r="AB83" s="2"/>
      <c r="AC83" s="2"/>
      <c r="AD83" s="2"/>
      <c r="AE83" s="2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2:41" ht="12.75">
      <c r="B84" s="1"/>
      <c r="C84" s="6"/>
      <c r="D84" s="6"/>
      <c r="E84" s="6"/>
      <c r="F84" s="6"/>
      <c r="G84" s="6"/>
      <c r="H84" s="6"/>
      <c r="I84" s="6"/>
      <c r="J84" s="6"/>
      <c r="K84" s="6"/>
      <c r="L84" s="6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452"/>
      <c r="AA84" s="2"/>
      <c r="AB84" s="2"/>
      <c r="AC84" s="2"/>
      <c r="AD84" s="2"/>
      <c r="AE84" s="2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2:41" ht="12.75">
      <c r="B85" s="257"/>
      <c r="C85" s="428" t="s">
        <v>172</v>
      </c>
      <c r="D85" s="257"/>
      <c r="E85" s="257"/>
      <c r="F85" s="257"/>
      <c r="G85" s="257"/>
      <c r="H85" s="257"/>
      <c r="I85" s="258"/>
      <c r="J85" s="1"/>
      <c r="K85" s="1"/>
      <c r="L85" s="1"/>
      <c r="M85" s="257"/>
      <c r="N85" s="257"/>
      <c r="O85" s="257"/>
      <c r="P85" s="257"/>
      <c r="Q85" s="257"/>
      <c r="R85" s="257"/>
      <c r="S85" s="257"/>
      <c r="T85" s="257"/>
      <c r="U85" s="257"/>
      <c r="V85" s="257"/>
      <c r="W85" s="257"/>
      <c r="X85" s="1"/>
      <c r="Y85" s="1"/>
      <c r="Z85" s="452"/>
      <c r="AA85" s="2"/>
      <c r="AB85" s="2"/>
      <c r="AC85" s="2"/>
      <c r="AD85" s="2"/>
      <c r="AE85" s="2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26:41" ht="12.75">
      <c r="Z86" s="427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26:41" ht="12.75">
      <c r="Z87" s="427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26:41" ht="12.75">
      <c r="Z88" s="427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26:41" ht="12.75">
      <c r="Z89" s="427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26:41" ht="12.75">
      <c r="Z90" s="427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26:41" ht="12.75">
      <c r="Z91" s="427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26:41" ht="12.75">
      <c r="Z92" s="427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26:41" ht="12.75">
      <c r="Z93" s="427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26:41" ht="12.75">
      <c r="Z94" s="427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26:41" ht="12.75">
      <c r="Z95" s="427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26:41" ht="12.75">
      <c r="Z96" s="427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26:41" ht="12.75">
      <c r="Z97" s="427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26:41" ht="12.75">
      <c r="Z98" s="427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26:41" ht="12.75">
      <c r="Z99" s="427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26:41" ht="12.75">
      <c r="Z100" s="427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26:41" ht="12.75">
      <c r="Z101" s="427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26:41" ht="12.75">
      <c r="Z102" s="427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26:41" ht="12.75">
      <c r="Z103" s="427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26:41" ht="12.75">
      <c r="Z104" s="427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26:41" ht="12.75">
      <c r="Z105" s="427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26:41" ht="12.75">
      <c r="Z106" s="427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26:41" ht="12.75">
      <c r="Z107" s="427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26:41" ht="12.75">
      <c r="Z108" s="427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26:41" ht="12.75">
      <c r="Z109" s="427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26:41" ht="12.75">
      <c r="Z110" s="427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26:41" ht="12.75">
      <c r="Z111" s="427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26:41" ht="12.75">
      <c r="Z112" s="427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26:41" ht="12.75">
      <c r="Z113" s="427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26:41" ht="12.75">
      <c r="Z114" s="427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26:41" ht="12.75">
      <c r="Z115" s="427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26:41" ht="12.75">
      <c r="Z116" s="427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26:41" ht="12.75">
      <c r="Z117" s="427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26:41" ht="12.75">
      <c r="Z118" s="427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26:41" ht="12.75">
      <c r="Z119" s="427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26:41" ht="12.75">
      <c r="Z120" s="427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26:41" ht="12.75">
      <c r="Z121" s="427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26:41" ht="12.75">
      <c r="Z122" s="427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26:41" ht="12.75">
      <c r="Z123" s="427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26:41" ht="12.75">
      <c r="Z124" s="427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26:41" ht="12.75">
      <c r="Z125" s="427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26:41" ht="12.75">
      <c r="Z126" s="427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26:41" ht="12.75">
      <c r="Z127" s="427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26:41" ht="12.75">
      <c r="Z128" s="427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26:41" ht="12.75">
      <c r="Z129" s="427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26:41" ht="12.75">
      <c r="Z130" s="427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26:41" ht="12.75">
      <c r="Z131" s="427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26:41" ht="12.75">
      <c r="Z132" s="427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26:41" ht="12.75">
      <c r="Z133" s="427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26:41" ht="12.75">
      <c r="Z134" s="427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26:41" ht="12.75">
      <c r="Z135" s="427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26:41" ht="12.75">
      <c r="Z136" s="427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26:41" ht="12.75">
      <c r="Z137" s="427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26:41" ht="12.75">
      <c r="Z138" s="427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26:41" ht="12.75">
      <c r="Z139" s="427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26:41" ht="12.75">
      <c r="Z140" s="427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26:41" ht="12.75">
      <c r="Z141" s="427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26:41" ht="12.75">
      <c r="Z142" s="427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26:41" ht="12.75">
      <c r="Z143" s="427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26:41" ht="12.75">
      <c r="Z144" s="427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26:41" ht="12.75">
      <c r="Z145" s="427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26:41" ht="12.75">
      <c r="Z146" s="427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26:41" ht="12.75">
      <c r="Z147" s="427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26:41" ht="12.75">
      <c r="Z148" s="427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26:41" ht="12.75">
      <c r="Z149" s="427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26:41" ht="12.75">
      <c r="Z150" s="427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26:41" ht="12.75">
      <c r="Z151" s="427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26:41" ht="12.75">
      <c r="Z152" s="427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26:41" ht="12.75">
      <c r="Z153" s="427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26:41" ht="12.75">
      <c r="Z154" s="427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26:41" ht="12.75">
      <c r="Z155" s="427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26:41" ht="12.75">
      <c r="Z156" s="427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26:41" ht="12.75">
      <c r="Z157" s="427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26:41" ht="12.75">
      <c r="Z158" s="427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26:41" ht="12.75">
      <c r="Z159" s="427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26:41" ht="12.75">
      <c r="Z160" s="427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26:41" ht="12.75">
      <c r="Z161" s="427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26:41" ht="12.75">
      <c r="Z162" s="427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26:41" ht="12.75">
      <c r="Z163" s="427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26:41" ht="12.75">
      <c r="Z164" s="427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26:41" ht="12.75">
      <c r="Z165" s="427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26:41" ht="12.75">
      <c r="Z166" s="427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26:41" ht="12.75">
      <c r="Z167" s="427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26:41" ht="12.75">
      <c r="Z168" s="427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26:41" ht="12.75">
      <c r="Z169" s="427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26:41" ht="12.75">
      <c r="Z170" s="427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26:41" ht="12.75">
      <c r="Z171" s="427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26:41" ht="12.75">
      <c r="Z172" s="427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26:41" ht="12.75">
      <c r="Z173" s="427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26:41" ht="12.75">
      <c r="Z174" s="427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26:41" ht="12.75">
      <c r="Z175" s="427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26:41" ht="12.75">
      <c r="Z176" s="427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</sheetData>
  <mergeCells count="9">
    <mergeCell ref="D2:K2"/>
    <mergeCell ref="N2:P2"/>
    <mergeCell ref="C3:D3"/>
    <mergeCell ref="B4:D4"/>
    <mergeCell ref="B68:D68"/>
    <mergeCell ref="C5:D5"/>
    <mergeCell ref="C8:D8"/>
    <mergeCell ref="C9:D9"/>
    <mergeCell ref="C64:D6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60"/>
  <sheetViews>
    <sheetView workbookViewId="0" topLeftCell="J4">
      <selection activeCell="AK38" sqref="AK38"/>
    </sheetView>
  </sheetViews>
  <sheetFormatPr defaultColWidth="9.00390625" defaultRowHeight="12.75"/>
  <cols>
    <col min="1" max="2" width="6.00390625" style="1" customWidth="1"/>
    <col min="3" max="3" width="9.125" style="1" customWidth="1"/>
    <col min="4" max="4" width="28.00390625" style="1" customWidth="1"/>
    <col min="5" max="5" width="13.625" style="1" customWidth="1"/>
    <col min="6" max="6" width="15.125" style="1" customWidth="1"/>
    <col min="7" max="7" width="14.125" style="1" customWidth="1"/>
    <col min="8" max="8" width="6.625" style="7" customWidth="1"/>
    <col min="9" max="9" width="15.875" style="1" customWidth="1"/>
    <col min="10" max="10" width="8.75390625" style="1" customWidth="1"/>
    <col min="11" max="11" width="14.375" style="1" customWidth="1"/>
    <col min="12" max="12" width="7.875" style="1" customWidth="1"/>
    <col min="13" max="13" width="16.75390625" style="1" customWidth="1"/>
    <col min="14" max="14" width="6.75390625" style="1" customWidth="1"/>
    <col min="15" max="15" width="15.25390625" style="1" customWidth="1"/>
    <col min="16" max="16" width="9.00390625" style="1" customWidth="1"/>
    <col min="17" max="17" width="14.00390625" style="1" customWidth="1"/>
    <col min="18" max="18" width="6.75390625" style="1" customWidth="1"/>
    <col min="19" max="19" width="15.375" style="1" customWidth="1"/>
    <col min="20" max="20" width="9.125" style="1" customWidth="1"/>
    <col min="21" max="21" width="13.875" style="1" customWidth="1"/>
    <col min="22" max="22" width="9.125" style="1" customWidth="1"/>
    <col min="23" max="23" width="13.625" style="1" customWidth="1"/>
    <col min="24" max="24" width="9.125" style="1" customWidth="1"/>
    <col min="25" max="25" width="14.625" style="1" customWidth="1"/>
    <col min="26" max="26" width="6.75390625" style="1" customWidth="1"/>
    <col min="27" max="27" width="14.875" style="1" customWidth="1"/>
    <col min="28" max="28" width="9.125" style="1" customWidth="1"/>
    <col min="29" max="29" width="15.125" style="1" customWidth="1"/>
    <col min="30" max="30" width="7.125" style="1" customWidth="1"/>
    <col min="31" max="31" width="17.125" style="1" customWidth="1"/>
    <col min="32" max="16384" width="9.125" style="1" customWidth="1"/>
  </cols>
  <sheetData>
    <row r="1" spans="4:16" s="10" customFormat="1" ht="13.5" thickBot="1">
      <c r="D1" s="456" t="s">
        <v>113</v>
      </c>
      <c r="E1" s="456"/>
      <c r="F1" s="456"/>
      <c r="G1" s="456"/>
      <c r="H1" s="456"/>
      <c r="I1" s="456"/>
      <c r="J1" s="456"/>
      <c r="K1" s="456"/>
      <c r="M1" s="19"/>
      <c r="N1" s="456"/>
      <c r="O1" s="456"/>
      <c r="P1" s="456"/>
    </row>
    <row r="2" spans="1:32" ht="23.25" thickBot="1">
      <c r="A2" s="61" t="s">
        <v>5</v>
      </c>
      <c r="B2" s="62" t="s">
        <v>11</v>
      </c>
      <c r="C2" s="457" t="s">
        <v>39</v>
      </c>
      <c r="D2" s="457"/>
      <c r="E2" s="63" t="s">
        <v>83</v>
      </c>
      <c r="F2" s="63" t="s">
        <v>84</v>
      </c>
      <c r="G2" s="63" t="s">
        <v>98</v>
      </c>
      <c r="H2" s="64" t="s">
        <v>40</v>
      </c>
      <c r="I2" s="63" t="s">
        <v>111</v>
      </c>
      <c r="J2" s="65" t="s">
        <v>40</v>
      </c>
      <c r="K2" s="62" t="s">
        <v>102</v>
      </c>
      <c r="L2" s="66" t="s">
        <v>40</v>
      </c>
      <c r="M2" s="61">
        <v>2011</v>
      </c>
      <c r="N2" s="65" t="s">
        <v>40</v>
      </c>
      <c r="O2" s="62">
        <v>2012</v>
      </c>
      <c r="P2" s="65" t="s">
        <v>40</v>
      </c>
      <c r="Q2" s="304">
        <v>2013</v>
      </c>
      <c r="R2" s="70" t="s">
        <v>40</v>
      </c>
      <c r="S2" s="69">
        <v>2014</v>
      </c>
      <c r="T2" s="65" t="s">
        <v>40</v>
      </c>
      <c r="U2" s="302">
        <v>2015</v>
      </c>
      <c r="V2" s="303" t="s">
        <v>40</v>
      </c>
      <c r="W2" s="302">
        <v>2016</v>
      </c>
      <c r="X2" s="66" t="s">
        <v>40</v>
      </c>
      <c r="Y2" s="67">
        <v>2017</v>
      </c>
      <c r="Z2" s="303" t="s">
        <v>40</v>
      </c>
      <c r="AA2" s="302">
        <v>2018</v>
      </c>
      <c r="AB2" s="68" t="s">
        <v>40</v>
      </c>
      <c r="AC2" s="62">
        <v>2019</v>
      </c>
      <c r="AD2" s="70" t="s">
        <v>40</v>
      </c>
      <c r="AE2" s="61">
        <v>2020</v>
      </c>
      <c r="AF2" s="70" t="s">
        <v>40</v>
      </c>
    </row>
    <row r="3" spans="1:32" ht="12.75">
      <c r="A3" s="71" t="s">
        <v>41</v>
      </c>
      <c r="B3" s="458" t="s">
        <v>12</v>
      </c>
      <c r="C3" s="458"/>
      <c r="D3" s="458"/>
      <c r="E3" s="72"/>
      <c r="F3" s="72"/>
      <c r="G3" s="73"/>
      <c r="H3" s="74"/>
      <c r="I3" s="72"/>
      <c r="J3" s="75"/>
      <c r="K3" s="72"/>
      <c r="L3" s="76"/>
      <c r="M3" s="77"/>
      <c r="N3" s="75"/>
      <c r="O3" s="72"/>
      <c r="P3" s="75"/>
      <c r="Q3" s="72"/>
      <c r="R3" s="277"/>
      <c r="S3" s="72"/>
      <c r="T3" s="75"/>
      <c r="U3" s="263"/>
      <c r="V3" s="75"/>
      <c r="W3" s="72"/>
      <c r="X3" s="76"/>
      <c r="Y3" s="77"/>
      <c r="Z3" s="277"/>
      <c r="AA3" s="72"/>
      <c r="AB3" s="277"/>
      <c r="AC3" s="72"/>
      <c r="AD3" s="277"/>
      <c r="AE3" s="72"/>
      <c r="AF3" s="76"/>
    </row>
    <row r="4" spans="1:32" ht="12.75">
      <c r="A4" s="78" t="s">
        <v>13</v>
      </c>
      <c r="B4" s="79" t="s">
        <v>42</v>
      </c>
      <c r="C4" s="466" t="s">
        <v>43</v>
      </c>
      <c r="D4" s="467"/>
      <c r="E4" s="80">
        <v>828868.36</v>
      </c>
      <c r="F4" s="81">
        <v>251098.36</v>
      </c>
      <c r="G4" s="81">
        <v>56372.49</v>
      </c>
      <c r="H4" s="82">
        <f aca="true" t="shared" si="0" ref="H4:H10">G4/F4*100-100</f>
        <v>-77.54963831703242</v>
      </c>
      <c r="I4" s="83">
        <v>612180.83</v>
      </c>
      <c r="J4" s="82">
        <f>I4/G4*100-100</f>
        <v>985.9566962537933</v>
      </c>
      <c r="K4" s="83">
        <v>204249</v>
      </c>
      <c r="L4" s="84">
        <f>K4/I4*100-100</f>
        <v>-66.63583862957617</v>
      </c>
      <c r="M4" s="85">
        <v>1474147</v>
      </c>
      <c r="N4" s="82">
        <f aca="true" t="shared" si="1" ref="N4:N10">M4/K4*100-100</f>
        <v>621.7401309186337</v>
      </c>
      <c r="O4" s="83">
        <v>3563392</v>
      </c>
      <c r="P4" s="82">
        <f>O4/M4*100-100</f>
        <v>141.72568950043654</v>
      </c>
      <c r="Q4" s="83">
        <v>64343</v>
      </c>
      <c r="R4" s="82">
        <f>Q4/O4*100-100</f>
        <v>-98.1943328154747</v>
      </c>
      <c r="S4" s="268">
        <v>65308</v>
      </c>
      <c r="T4" s="259">
        <f>S4/Q4*100-100</f>
        <v>1.4997746452605725</v>
      </c>
      <c r="U4" s="83">
        <v>66288</v>
      </c>
      <c r="V4" s="82">
        <f aca="true" t="shared" si="2" ref="V4:V10">U4/S4*100-100</f>
        <v>1.5005818582715733</v>
      </c>
      <c r="W4" s="83">
        <v>67282</v>
      </c>
      <c r="X4" s="84">
        <f>W4/U4*100-100</f>
        <v>1.499517258025591</v>
      </c>
      <c r="Y4" s="85">
        <v>68291</v>
      </c>
      <c r="Z4" s="82">
        <f>Y4/W4*100-100</f>
        <v>1.4996581552272517</v>
      </c>
      <c r="AA4" s="268">
        <v>69316</v>
      </c>
      <c r="AB4" s="82">
        <f>AA4/Y4*100-100</f>
        <v>1.5009298443426076</v>
      </c>
      <c r="AC4" s="268">
        <f>AA4*101.5%</f>
        <v>70355.73999999999</v>
      </c>
      <c r="AD4" s="82">
        <f>AC4/AA4*100-100</f>
        <v>1.4999999999999858</v>
      </c>
      <c r="AE4" s="268">
        <f>AC4*101.5%</f>
        <v>71411.07609999998</v>
      </c>
      <c r="AF4" s="84">
        <f>AE4/AC4*100-100</f>
        <v>1.4999999999999858</v>
      </c>
    </row>
    <row r="5" spans="1:32" ht="12.75">
      <c r="A5" s="86"/>
      <c r="B5" s="87"/>
      <c r="C5" s="88" t="s">
        <v>15</v>
      </c>
      <c r="D5" s="89"/>
      <c r="E5" s="80">
        <v>727617.2</v>
      </c>
      <c r="F5" s="81">
        <v>187632.98</v>
      </c>
      <c r="G5" s="81">
        <v>8935.5</v>
      </c>
      <c r="H5" s="82">
        <f t="shared" si="0"/>
        <v>-95.23777749519301</v>
      </c>
      <c r="I5" s="83">
        <v>543896.01</v>
      </c>
      <c r="J5" s="82">
        <f>I5/G5*100-100</f>
        <v>5986.911868390129</v>
      </c>
      <c r="K5" s="83">
        <v>29565</v>
      </c>
      <c r="L5" s="84">
        <f>K5/I5*100-100</f>
        <v>-94.56421825929556</v>
      </c>
      <c r="M5" s="85">
        <v>1411692</v>
      </c>
      <c r="N5" s="259">
        <f t="shared" si="1"/>
        <v>4674.875697615424</v>
      </c>
      <c r="O5" s="83">
        <v>3500000</v>
      </c>
      <c r="P5" s="82">
        <f>O5/M5*100-100</f>
        <v>147.92943503257084</v>
      </c>
      <c r="Q5" s="268">
        <v>0</v>
      </c>
      <c r="R5" s="82">
        <v>0</v>
      </c>
      <c r="S5" s="268"/>
      <c r="T5" s="259">
        <v>0</v>
      </c>
      <c r="U5" s="83"/>
      <c r="V5" s="259" t="e">
        <f t="shared" si="2"/>
        <v>#DIV/0!</v>
      </c>
      <c r="W5" s="83"/>
      <c r="X5" s="84" t="e">
        <f>W5/U5*100-100</f>
        <v>#DIV/0!</v>
      </c>
      <c r="Y5" s="85">
        <v>0</v>
      </c>
      <c r="Z5" s="82">
        <v>0</v>
      </c>
      <c r="AA5" s="268"/>
      <c r="AB5" s="82">
        <v>0</v>
      </c>
      <c r="AC5" s="268"/>
      <c r="AD5" s="82">
        <v>0</v>
      </c>
      <c r="AE5" s="268"/>
      <c r="AF5" s="84">
        <v>0</v>
      </c>
    </row>
    <row r="6" spans="1:32" ht="12.75">
      <c r="A6" s="78" t="s">
        <v>16</v>
      </c>
      <c r="B6" s="79">
        <v>600</v>
      </c>
      <c r="C6" s="466" t="s">
        <v>14</v>
      </c>
      <c r="D6" s="467"/>
      <c r="E6" s="80">
        <v>856867.24</v>
      </c>
      <c r="F6" s="81">
        <v>1615159.57</v>
      </c>
      <c r="G6" s="81">
        <v>2276947.5</v>
      </c>
      <c r="H6" s="82">
        <f t="shared" si="0"/>
        <v>40.973532416985904</v>
      </c>
      <c r="I6" s="83">
        <v>2242599.84</v>
      </c>
      <c r="J6" s="82">
        <f>I6/G6*100-100</f>
        <v>-1.5084959139374092</v>
      </c>
      <c r="K6" s="83">
        <v>2004999</v>
      </c>
      <c r="L6" s="84">
        <f>K6/I6*100-100</f>
        <v>-10.594883481308017</v>
      </c>
      <c r="M6" s="85">
        <v>568624</v>
      </c>
      <c r="N6" s="259">
        <f t="shared" si="1"/>
        <v>-71.63968660333497</v>
      </c>
      <c r="O6" s="83">
        <v>668503</v>
      </c>
      <c r="P6" s="82">
        <f>O6/M6*100-100</f>
        <v>17.5650341877937</v>
      </c>
      <c r="Q6" s="268">
        <v>678531</v>
      </c>
      <c r="R6" s="82">
        <f>Q6/O6*100-100</f>
        <v>1.500068062521791</v>
      </c>
      <c r="S6" s="268">
        <v>688709</v>
      </c>
      <c r="T6" s="259">
        <f>S6/Q6*100-100</f>
        <v>1.5000051582020575</v>
      </c>
      <c r="U6" s="83">
        <v>699039</v>
      </c>
      <c r="V6" s="259">
        <f t="shared" si="2"/>
        <v>1.4999077985041538</v>
      </c>
      <c r="W6" s="83">
        <v>709525</v>
      </c>
      <c r="X6" s="84">
        <f>W6/U6*100-100</f>
        <v>1.5000593672170055</v>
      </c>
      <c r="Y6" s="85">
        <v>720168</v>
      </c>
      <c r="Z6" s="82">
        <f>Y6/W6*100-100</f>
        <v>1.500017617420113</v>
      </c>
      <c r="AA6" s="268">
        <v>688709</v>
      </c>
      <c r="AB6" s="82">
        <f>AA6/Y6*100-100</f>
        <v>-4.368286288754845</v>
      </c>
      <c r="AC6" s="268">
        <f>AA6*101.5%</f>
        <v>699039.6349999999</v>
      </c>
      <c r="AD6" s="82">
        <f>AC6/AA6*100-100</f>
        <v>1.4999999999999858</v>
      </c>
      <c r="AE6" s="268">
        <f>AC6*101.5%</f>
        <v>709525.2295249999</v>
      </c>
      <c r="AF6" s="84">
        <f>AE6/AC6*100-100</f>
        <v>1.4999999999999858</v>
      </c>
    </row>
    <row r="7" spans="1:32" ht="12.75">
      <c r="A7" s="86"/>
      <c r="B7" s="87"/>
      <c r="C7" s="88" t="s">
        <v>15</v>
      </c>
      <c r="D7" s="89"/>
      <c r="E7" s="80">
        <v>580379.28</v>
      </c>
      <c r="F7" s="81">
        <v>1216020.13</v>
      </c>
      <c r="G7" s="81">
        <v>1780944.97</v>
      </c>
      <c r="H7" s="82">
        <f t="shared" si="0"/>
        <v>46.456865808627725</v>
      </c>
      <c r="I7" s="83">
        <v>1545621.11</v>
      </c>
      <c r="J7" s="82">
        <v>0</v>
      </c>
      <c r="K7" s="83">
        <v>1515424</v>
      </c>
      <c r="L7" s="84">
        <v>0</v>
      </c>
      <c r="M7" s="85">
        <v>12000</v>
      </c>
      <c r="N7" s="259">
        <f t="shared" si="1"/>
        <v>-99.2081424076694</v>
      </c>
      <c r="O7" s="83">
        <v>0</v>
      </c>
      <c r="P7" s="82">
        <f>O7/M7*100-100</f>
        <v>-100</v>
      </c>
      <c r="Q7" s="268">
        <v>0</v>
      </c>
      <c r="R7" s="82" t="e">
        <f>Q7/O7*100-100</f>
        <v>#DIV/0!</v>
      </c>
      <c r="S7" s="268">
        <v>0</v>
      </c>
      <c r="T7" s="259" t="e">
        <f>S7/Q7*100-100</f>
        <v>#DIV/0!</v>
      </c>
      <c r="U7" s="83">
        <v>0</v>
      </c>
      <c r="V7" s="259" t="e">
        <f t="shared" si="2"/>
        <v>#DIV/0!</v>
      </c>
      <c r="W7" s="83">
        <v>0</v>
      </c>
      <c r="X7" s="84" t="e">
        <f>W7/U7*100-100</f>
        <v>#DIV/0!</v>
      </c>
      <c r="Y7" s="85">
        <v>0</v>
      </c>
      <c r="Z7" s="82" t="e">
        <f>Y7/W7*100-100</f>
        <v>#DIV/0!</v>
      </c>
      <c r="AA7" s="268"/>
      <c r="AB7" s="82" t="e">
        <f>AA7/Y7*100-100</f>
        <v>#DIV/0!</v>
      </c>
      <c r="AC7" s="268"/>
      <c r="AD7" s="82" t="e">
        <f>AC7/AA7*100-100</f>
        <v>#DIV/0!</v>
      </c>
      <c r="AE7" s="268"/>
      <c r="AF7" s="84" t="e">
        <f>AE7/AC7*100-100</f>
        <v>#DIV/0!</v>
      </c>
    </row>
    <row r="8" spans="1:32" ht="12.75">
      <c r="A8" s="78" t="s">
        <v>18</v>
      </c>
      <c r="B8" s="79">
        <v>700</v>
      </c>
      <c r="C8" s="90" t="s">
        <v>17</v>
      </c>
      <c r="D8" s="91"/>
      <c r="E8" s="80">
        <v>242875.32</v>
      </c>
      <c r="F8" s="81">
        <v>46746.63</v>
      </c>
      <c r="G8" s="81">
        <v>147484.14</v>
      </c>
      <c r="H8" s="82">
        <f t="shared" si="0"/>
        <v>215.49683902347618</v>
      </c>
      <c r="I8" s="83">
        <v>37545.73</v>
      </c>
      <c r="J8" s="82">
        <f>I8/G8*100-100</f>
        <v>-74.54253047141205</v>
      </c>
      <c r="K8" s="83">
        <v>114000</v>
      </c>
      <c r="L8" s="84">
        <f>K8/I8*100-100</f>
        <v>203.62973366079177</v>
      </c>
      <c r="M8" s="85">
        <v>191600</v>
      </c>
      <c r="N8" s="259">
        <f t="shared" si="1"/>
        <v>68.0701754385965</v>
      </c>
      <c r="O8" s="83">
        <v>55419</v>
      </c>
      <c r="P8" s="82">
        <f>O8/M8*100-100</f>
        <v>-71.07567849686848</v>
      </c>
      <c r="Q8" s="268">
        <f>O8*101.5%</f>
        <v>56250.284999999996</v>
      </c>
      <c r="R8" s="82">
        <f>Q8/O8*100-100</f>
        <v>1.4999999999999858</v>
      </c>
      <c r="S8" s="268">
        <v>57094</v>
      </c>
      <c r="T8" s="259">
        <f>S8/Q8*100-100</f>
        <v>1.4999301781315495</v>
      </c>
      <c r="U8" s="83">
        <v>57950</v>
      </c>
      <c r="V8" s="259">
        <f t="shared" si="2"/>
        <v>1.4992818860125396</v>
      </c>
      <c r="W8" s="83">
        <v>58820</v>
      </c>
      <c r="X8" s="84">
        <f>W8/U8*100-100</f>
        <v>1.5012942191544312</v>
      </c>
      <c r="Y8" s="85">
        <v>59702</v>
      </c>
      <c r="Z8" s="82">
        <f>Y8/W8*100-100</f>
        <v>1.4994899693981694</v>
      </c>
      <c r="AA8" s="268">
        <v>60597</v>
      </c>
      <c r="AB8" s="82">
        <f>AA8/Y8*100-100</f>
        <v>1.4991122575458178</v>
      </c>
      <c r="AC8" s="268">
        <v>61506</v>
      </c>
      <c r="AD8" s="82">
        <f>AC8/AA8*100-100</f>
        <v>1.5000742611020428</v>
      </c>
      <c r="AE8" s="268">
        <f>AC8*101.5%</f>
        <v>62428.59</v>
      </c>
      <c r="AF8" s="84">
        <f>AE8/AC8*100-100</f>
        <v>1.4999999999999858</v>
      </c>
    </row>
    <row r="9" spans="1:32" ht="12.75">
      <c r="A9" s="92"/>
      <c r="B9" s="93"/>
      <c r="C9" s="94" t="s">
        <v>75</v>
      </c>
      <c r="D9" s="94"/>
      <c r="E9" s="95">
        <v>209992.27</v>
      </c>
      <c r="F9" s="96">
        <v>9974.3</v>
      </c>
      <c r="G9" s="83">
        <v>54171.7</v>
      </c>
      <c r="H9" s="82">
        <f t="shared" si="0"/>
        <v>443.112799895732</v>
      </c>
      <c r="I9" s="83"/>
      <c r="J9" s="97"/>
      <c r="K9" s="83">
        <v>74000</v>
      </c>
      <c r="L9" s="98"/>
      <c r="M9" s="85">
        <v>137000</v>
      </c>
      <c r="N9" s="101">
        <f t="shared" si="1"/>
        <v>85.13513513513513</v>
      </c>
      <c r="O9" s="83"/>
      <c r="P9" s="97"/>
      <c r="Q9" s="268"/>
      <c r="R9" s="97"/>
      <c r="S9" s="268"/>
      <c r="T9" s="101"/>
      <c r="U9" s="83">
        <v>0</v>
      </c>
      <c r="V9" s="101" t="e">
        <f t="shared" si="2"/>
        <v>#DIV/0!</v>
      </c>
      <c r="W9" s="83"/>
      <c r="X9" s="98"/>
      <c r="Y9" s="85"/>
      <c r="Z9" s="97"/>
      <c r="AA9" s="268"/>
      <c r="AB9" s="97"/>
      <c r="AC9" s="268"/>
      <c r="AD9" s="97"/>
      <c r="AE9" s="268"/>
      <c r="AF9" s="98"/>
    </row>
    <row r="10" spans="1:32" ht="12.75">
      <c r="A10" s="99" t="s">
        <v>20</v>
      </c>
      <c r="B10" s="100">
        <v>750</v>
      </c>
      <c r="C10" s="97" t="s">
        <v>19</v>
      </c>
      <c r="D10" s="101"/>
      <c r="E10" s="80">
        <v>1325418.7</v>
      </c>
      <c r="F10" s="81">
        <v>1479839.71</v>
      </c>
      <c r="G10" s="81">
        <v>1556389.33</v>
      </c>
      <c r="H10" s="82">
        <f t="shared" si="0"/>
        <v>5.17283186028304</v>
      </c>
      <c r="I10" s="83">
        <v>1620273.33</v>
      </c>
      <c r="J10" s="82">
        <f>I10/G10*100-100</f>
        <v>4.104628499348564</v>
      </c>
      <c r="K10" s="83">
        <v>1896553</v>
      </c>
      <c r="L10" s="84">
        <f>K10/I10*100-100</f>
        <v>17.05142366319143</v>
      </c>
      <c r="M10" s="85">
        <v>1867065</v>
      </c>
      <c r="N10" s="259">
        <f t="shared" si="1"/>
        <v>-1.5548207722114853</v>
      </c>
      <c r="O10" s="83">
        <v>1895071</v>
      </c>
      <c r="P10" s="82">
        <f>O10/M10*100-100</f>
        <v>1.5000013389999935</v>
      </c>
      <c r="Q10" s="268">
        <f>O10*101.5%</f>
        <v>1923497.0649999997</v>
      </c>
      <c r="R10" s="82">
        <f>Q10/O10*100-100</f>
        <v>1.4999999999999858</v>
      </c>
      <c r="S10" s="268">
        <v>1952349</v>
      </c>
      <c r="T10" s="259">
        <f>S10/Q10*100-100</f>
        <v>1.4999729152173273</v>
      </c>
      <c r="U10" s="83">
        <v>1981635</v>
      </c>
      <c r="V10" s="259">
        <f t="shared" si="2"/>
        <v>1.5000391835680915</v>
      </c>
      <c r="W10" s="83">
        <v>2011359</v>
      </c>
      <c r="X10" s="84">
        <f>W10/U10*100-100</f>
        <v>1.4999735067255102</v>
      </c>
      <c r="Y10" s="85">
        <v>2041530</v>
      </c>
      <c r="Z10" s="82">
        <f>Y10/W10*100-100</f>
        <v>1.500030576341672</v>
      </c>
      <c r="AA10" s="268">
        <v>2072153</v>
      </c>
      <c r="AB10" s="82">
        <f>AA10/Y10*100-100</f>
        <v>1.500002449143551</v>
      </c>
      <c r="AC10" s="268">
        <f>AA10*101.5%</f>
        <v>2103235.295</v>
      </c>
      <c r="AD10" s="82">
        <f>AC10/AA10*100-100</f>
        <v>1.4999999999999858</v>
      </c>
      <c r="AE10" s="268">
        <f>AC10*101.5%</f>
        <v>2134783.8244249998</v>
      </c>
      <c r="AF10" s="84">
        <f>AE10/AC10*100-100</f>
        <v>1.4999999999999858</v>
      </c>
    </row>
    <row r="11" spans="1:32" ht="12.75">
      <c r="A11" s="92"/>
      <c r="B11" s="93"/>
      <c r="C11" s="94" t="s">
        <v>75</v>
      </c>
      <c r="D11" s="94"/>
      <c r="E11" s="95">
        <v>27802.21</v>
      </c>
      <c r="F11" s="96">
        <v>0</v>
      </c>
      <c r="G11" s="83">
        <v>0</v>
      </c>
      <c r="H11" s="82"/>
      <c r="I11" s="83"/>
      <c r="J11" s="97"/>
      <c r="K11" s="83"/>
      <c r="L11" s="98"/>
      <c r="M11" s="85"/>
      <c r="N11" s="101"/>
      <c r="O11" s="83"/>
      <c r="P11" s="97"/>
      <c r="Q11" s="268"/>
      <c r="R11" s="97"/>
      <c r="S11" s="268"/>
      <c r="T11" s="101"/>
      <c r="U11" s="83"/>
      <c r="V11" s="101"/>
      <c r="W11" s="83"/>
      <c r="X11" s="98"/>
      <c r="Y11" s="85"/>
      <c r="Z11" s="97"/>
      <c r="AA11" s="268"/>
      <c r="AB11" s="97"/>
      <c r="AC11" s="268"/>
      <c r="AD11" s="97"/>
      <c r="AE11" s="268"/>
      <c r="AF11" s="98"/>
    </row>
    <row r="12" spans="1:32" ht="12.75">
      <c r="A12" s="99" t="s">
        <v>22</v>
      </c>
      <c r="B12" s="100">
        <v>757</v>
      </c>
      <c r="C12" s="102" t="s">
        <v>21</v>
      </c>
      <c r="D12" s="103"/>
      <c r="E12" s="207">
        <v>47622.75</v>
      </c>
      <c r="F12" s="208">
        <v>103315.59</v>
      </c>
      <c r="G12" s="208">
        <v>183606.63</v>
      </c>
      <c r="H12" s="209">
        <f aca="true" t="shared" si="3" ref="H12:H19">G12/F12*100-100</f>
        <v>77.71435075771237</v>
      </c>
      <c r="I12" s="210">
        <v>197560.99</v>
      </c>
      <c r="J12" s="209">
        <f>I12/G12*100-100</f>
        <v>7.6001394938733995</v>
      </c>
      <c r="K12" s="210">
        <v>218856</v>
      </c>
      <c r="L12" s="211">
        <f>K12/I12*100-100</f>
        <v>10.778954893878591</v>
      </c>
      <c r="M12" s="212">
        <v>249476</v>
      </c>
      <c r="N12" s="260">
        <f aca="true" t="shared" si="4" ref="N12:N19">M12/K12*100-100</f>
        <v>13.990934678510072</v>
      </c>
      <c r="O12" s="210">
        <v>317948</v>
      </c>
      <c r="P12" s="209">
        <v>0</v>
      </c>
      <c r="Q12" s="269">
        <v>321916</v>
      </c>
      <c r="R12" s="209">
        <v>0</v>
      </c>
      <c r="S12" s="269">
        <v>228475</v>
      </c>
      <c r="T12" s="260">
        <v>0</v>
      </c>
      <c r="U12" s="210">
        <v>196225</v>
      </c>
      <c r="V12" s="260">
        <f>U12/S12*100-100</f>
        <v>-14.115329904803588</v>
      </c>
      <c r="W12" s="210">
        <v>50000</v>
      </c>
      <c r="X12" s="211">
        <v>0</v>
      </c>
      <c r="Y12" s="212">
        <v>26250</v>
      </c>
      <c r="Z12" s="209">
        <v>0</v>
      </c>
      <c r="AA12" s="269">
        <v>0</v>
      </c>
      <c r="AB12" s="209">
        <v>0</v>
      </c>
      <c r="AC12" s="269">
        <v>0</v>
      </c>
      <c r="AD12" s="209">
        <v>0</v>
      </c>
      <c r="AE12" s="269">
        <v>0</v>
      </c>
      <c r="AF12" s="211">
        <v>0</v>
      </c>
    </row>
    <row r="13" spans="1:32" ht="12.75">
      <c r="A13" s="99" t="s">
        <v>27</v>
      </c>
      <c r="B13" s="100">
        <v>801</v>
      </c>
      <c r="C13" s="97" t="s">
        <v>23</v>
      </c>
      <c r="D13" s="101"/>
      <c r="E13" s="80">
        <v>4382446.96</v>
      </c>
      <c r="F13" s="81">
        <v>4954736.72</v>
      </c>
      <c r="G13" s="81">
        <v>5357844.92</v>
      </c>
      <c r="H13" s="82">
        <f t="shared" si="3"/>
        <v>8.135814732048985</v>
      </c>
      <c r="I13" s="83">
        <v>5793545.07</v>
      </c>
      <c r="J13" s="82">
        <f>I13/G13*100-100</f>
        <v>8.13200375347931</v>
      </c>
      <c r="K13" s="83">
        <v>6035988</v>
      </c>
      <c r="L13" s="84">
        <f>K13/I13*100-100</f>
        <v>4.184707757870257</v>
      </c>
      <c r="M13" s="85">
        <v>6574467</v>
      </c>
      <c r="N13" s="259">
        <f t="shared" si="4"/>
        <v>8.92114099630416</v>
      </c>
      <c r="O13" s="83">
        <f>M13*101.5%</f>
        <v>6673084.004999999</v>
      </c>
      <c r="P13" s="82">
        <f aca="true" t="shared" si="5" ref="P13:P19">O13/M13*100-100</f>
        <v>1.4999999999999858</v>
      </c>
      <c r="Q13" s="268">
        <f>O13*101.5%</f>
        <v>6773180.265074998</v>
      </c>
      <c r="R13" s="82">
        <f aca="true" t="shared" si="6" ref="R13:R19">Q13/O13*100-100</f>
        <v>1.4999999999999858</v>
      </c>
      <c r="S13" s="268">
        <f aca="true" t="shared" si="7" ref="S13:S21">Q13*101.5%</f>
        <v>6874777.969051123</v>
      </c>
      <c r="T13" s="259">
        <f aca="true" t="shared" si="8" ref="T13:T19">S13/Q13*100-100</f>
        <v>1.4999999999999858</v>
      </c>
      <c r="U13" s="83">
        <f>S13*101.5%</f>
        <v>6977899.638586889</v>
      </c>
      <c r="V13" s="259">
        <f>U13/S13*100-100</f>
        <v>1.4999999999999858</v>
      </c>
      <c r="W13" s="83">
        <f>U13*101.5%</f>
        <v>7082568.133165692</v>
      </c>
      <c r="X13" s="84">
        <f>W13/U13*100-100</f>
        <v>1.4999999999999858</v>
      </c>
      <c r="Y13" s="85">
        <f>W13*101.5%</f>
        <v>7188806.655163176</v>
      </c>
      <c r="Z13" s="82">
        <f>Y13/W13*100-100</f>
        <v>1.4999999999999858</v>
      </c>
      <c r="AA13" s="268">
        <f>Y13*101.5%</f>
        <v>7296638.754990623</v>
      </c>
      <c r="AB13" s="82">
        <f>AA13/Y13*100-100</f>
        <v>1.4999999999999858</v>
      </c>
      <c r="AC13" s="268">
        <f>AA13*101.5%</f>
        <v>7406088.336315482</v>
      </c>
      <c r="AD13" s="82">
        <f>AC13/AA13*100-100</f>
        <v>1.4999999999999858</v>
      </c>
      <c r="AE13" s="268">
        <f>AC13*101.5%</f>
        <v>7517179.6613602135</v>
      </c>
      <c r="AF13" s="84">
        <f>AE13/AC13*100-100</f>
        <v>1.4999999999999858</v>
      </c>
    </row>
    <row r="14" spans="1:32" ht="12.75">
      <c r="A14" s="104"/>
      <c r="B14" s="75"/>
      <c r="C14" s="105" t="s">
        <v>24</v>
      </c>
      <c r="D14" s="106" t="s">
        <v>25</v>
      </c>
      <c r="E14" s="80">
        <v>2519330.04</v>
      </c>
      <c r="F14" s="81">
        <v>2945112.06</v>
      </c>
      <c r="G14" s="81">
        <v>3043789.74</v>
      </c>
      <c r="H14" s="82">
        <f t="shared" si="3"/>
        <v>3.350557737351423</v>
      </c>
      <c r="I14" s="83">
        <v>5669186.75</v>
      </c>
      <c r="J14" s="82">
        <f>I14/G14*100-100</f>
        <v>86.25421708662438</v>
      </c>
      <c r="K14" s="83">
        <v>3359228</v>
      </c>
      <c r="L14" s="84">
        <f>K14/I14*100-100</f>
        <v>-40.74585741949672</v>
      </c>
      <c r="M14" s="85">
        <v>3600142</v>
      </c>
      <c r="N14" s="259">
        <f t="shared" si="4"/>
        <v>7.171707308941208</v>
      </c>
      <c r="O14" s="83">
        <f>M14*101.5%</f>
        <v>3654144.1299999994</v>
      </c>
      <c r="P14" s="82">
        <f t="shared" si="5"/>
        <v>1.4999999999999858</v>
      </c>
      <c r="Q14" s="268">
        <f>O14*101.5%</f>
        <v>3708956.291949999</v>
      </c>
      <c r="R14" s="82">
        <f t="shared" si="6"/>
        <v>1.4999999999999858</v>
      </c>
      <c r="S14" s="268">
        <f t="shared" si="7"/>
        <v>3764590.6363292485</v>
      </c>
      <c r="T14" s="259">
        <f t="shared" si="8"/>
        <v>1.4999999999999858</v>
      </c>
      <c r="U14" s="83">
        <f>S14*101.5%</f>
        <v>3821059.495874187</v>
      </c>
      <c r="V14" s="259">
        <f>U14/S14*100-100</f>
        <v>1.4999999999999858</v>
      </c>
      <c r="W14" s="83">
        <f>U14*101.5%</f>
        <v>3878375.3883122993</v>
      </c>
      <c r="X14" s="84">
        <f>W14/U14*100-100</f>
        <v>1.4999999999999858</v>
      </c>
      <c r="Y14" s="85">
        <f>W14*101.5%</f>
        <v>3936551.0191369834</v>
      </c>
      <c r="Z14" s="82">
        <f>Y14/W14*100-100</f>
        <v>1.4999999999999858</v>
      </c>
      <c r="AA14" s="268">
        <f>Y14*101.5%</f>
        <v>3995599.2844240377</v>
      </c>
      <c r="AB14" s="82">
        <f>AA14/Y14*100-100</f>
        <v>1.4999999999999858</v>
      </c>
      <c r="AC14" s="268">
        <f>AA14*101.5%</f>
        <v>4055533.273690398</v>
      </c>
      <c r="AD14" s="82">
        <f>AC14/AA14*100-100</f>
        <v>1.4999999999999858</v>
      </c>
      <c r="AE14" s="268">
        <f>AC14*101.5%</f>
        <v>4116366.2727957536</v>
      </c>
      <c r="AF14" s="84">
        <f>AE14/AC14*100-100</f>
        <v>1.4999999999999858</v>
      </c>
    </row>
    <row r="15" spans="1:32" ht="12.75">
      <c r="A15" s="104"/>
      <c r="B15" s="75"/>
      <c r="C15" s="107"/>
      <c r="D15" s="108" t="s">
        <v>71</v>
      </c>
      <c r="E15" s="80">
        <v>1021142.66</v>
      </c>
      <c r="F15" s="81">
        <v>1100136.81</v>
      </c>
      <c r="G15" s="81">
        <v>1171160.15</v>
      </c>
      <c r="H15" s="82">
        <f t="shared" si="3"/>
        <v>6.45586433927248</v>
      </c>
      <c r="I15" s="83">
        <v>1213454.65</v>
      </c>
      <c r="J15" s="82">
        <f>I15/G15*100-100</f>
        <v>3.611333599422764</v>
      </c>
      <c r="K15" s="83">
        <v>1336273</v>
      </c>
      <c r="L15" s="84">
        <f>K15/I15*100-100</f>
        <v>10.121379484597966</v>
      </c>
      <c r="M15" s="85">
        <v>1440836</v>
      </c>
      <c r="N15" s="259">
        <f t="shared" si="4"/>
        <v>7.8249728910185326</v>
      </c>
      <c r="O15" s="83">
        <f>M15*101.5%</f>
        <v>1462448.5399999998</v>
      </c>
      <c r="P15" s="82">
        <f t="shared" si="5"/>
        <v>1.4999999999999858</v>
      </c>
      <c r="Q15" s="268">
        <f>O15*101.5%</f>
        <v>1484385.2680999998</v>
      </c>
      <c r="R15" s="82">
        <f t="shared" si="6"/>
        <v>1.4999999999999858</v>
      </c>
      <c r="S15" s="268">
        <f t="shared" si="7"/>
        <v>1506651.0471214997</v>
      </c>
      <c r="T15" s="259">
        <f t="shared" si="8"/>
        <v>1.4999999999999858</v>
      </c>
      <c r="U15" s="83">
        <f>S15*101.5%</f>
        <v>1529250.812828322</v>
      </c>
      <c r="V15" s="259">
        <f>U15/S15*100-100</f>
        <v>1.4999999999999858</v>
      </c>
      <c r="W15" s="83">
        <f>U15*101.5%</f>
        <v>1552189.5750207466</v>
      </c>
      <c r="X15" s="84">
        <f>W15/U15*100-100</f>
        <v>1.4999999999999858</v>
      </c>
      <c r="Y15" s="85">
        <f>W15*101.5%</f>
        <v>1575472.4186460576</v>
      </c>
      <c r="Z15" s="82">
        <f>Y15/W15*100-100</f>
        <v>1.4999999999999858</v>
      </c>
      <c r="AA15" s="268">
        <f>Y15*101.5%</f>
        <v>1599104.5049257483</v>
      </c>
      <c r="AB15" s="82">
        <f>AA15/Y15*100-100</f>
        <v>1.4999999999999858</v>
      </c>
      <c r="AC15" s="268">
        <f>AA15*101.5%</f>
        <v>1623091.0724996345</v>
      </c>
      <c r="AD15" s="82">
        <f>AC15/AA15*100-100</f>
        <v>1.4999999999999858</v>
      </c>
      <c r="AE15" s="268">
        <f>AC15*101.5%</f>
        <v>1647437.4385871289</v>
      </c>
      <c r="AF15" s="84">
        <f>AE15/AC15*100-100</f>
        <v>1.4999999999999858</v>
      </c>
    </row>
    <row r="16" spans="1:32" ht="12.75">
      <c r="A16" s="104"/>
      <c r="B16" s="75"/>
      <c r="C16" s="107"/>
      <c r="D16" s="109" t="s">
        <v>26</v>
      </c>
      <c r="E16" s="80">
        <v>62300</v>
      </c>
      <c r="F16" s="81">
        <v>66959.68</v>
      </c>
      <c r="G16" s="81">
        <v>105966.35</v>
      </c>
      <c r="H16" s="82">
        <f t="shared" si="3"/>
        <v>58.2539671635229</v>
      </c>
      <c r="I16" s="83">
        <v>124358.32</v>
      </c>
      <c r="J16" s="82">
        <v>0</v>
      </c>
      <c r="K16" s="83"/>
      <c r="L16" s="84">
        <v>0</v>
      </c>
      <c r="M16" s="85"/>
      <c r="N16" s="259"/>
      <c r="O16" s="83">
        <v>0</v>
      </c>
      <c r="P16" s="82"/>
      <c r="Q16" s="268">
        <v>0</v>
      </c>
      <c r="R16" s="82">
        <v>0</v>
      </c>
      <c r="S16" s="268">
        <f t="shared" si="7"/>
        <v>0</v>
      </c>
      <c r="T16" s="259"/>
      <c r="U16" s="83"/>
      <c r="V16" s="259"/>
      <c r="W16" s="83">
        <v>0</v>
      </c>
      <c r="X16" s="84"/>
      <c r="Y16" s="85">
        <v>0</v>
      </c>
      <c r="Z16" s="82">
        <v>0</v>
      </c>
      <c r="AA16" s="268">
        <v>0</v>
      </c>
      <c r="AB16" s="82"/>
      <c r="AC16" s="268">
        <v>0</v>
      </c>
      <c r="AD16" s="82">
        <v>0</v>
      </c>
      <c r="AE16" s="268">
        <v>0</v>
      </c>
      <c r="AF16" s="84"/>
    </row>
    <row r="17" spans="1:32" ht="12.75">
      <c r="A17" s="99" t="s">
        <v>28</v>
      </c>
      <c r="B17" s="100">
        <v>852</v>
      </c>
      <c r="C17" s="110" t="s">
        <v>70</v>
      </c>
      <c r="D17" s="111"/>
      <c r="E17" s="80">
        <v>367429.34</v>
      </c>
      <c r="F17" s="81">
        <v>353598.31</v>
      </c>
      <c r="G17" s="81">
        <v>409471.66</v>
      </c>
      <c r="H17" s="82">
        <f t="shared" si="3"/>
        <v>15.801362285922679</v>
      </c>
      <c r="I17" s="83">
        <v>435807.16</v>
      </c>
      <c r="J17" s="82">
        <f>I17/G17*100-100</f>
        <v>6.431580637351075</v>
      </c>
      <c r="K17" s="83">
        <v>485649</v>
      </c>
      <c r="L17" s="84">
        <f>K17/I17*100-100</f>
        <v>11.436673045940779</v>
      </c>
      <c r="M17" s="85">
        <v>469964</v>
      </c>
      <c r="N17" s="259">
        <f t="shared" si="4"/>
        <v>-3.229698815399601</v>
      </c>
      <c r="O17" s="83">
        <f>M17*101.5%</f>
        <v>477013.45999999996</v>
      </c>
      <c r="P17" s="82">
        <f t="shared" si="5"/>
        <v>1.4999999999999858</v>
      </c>
      <c r="Q17" s="268">
        <f>O17*101.5%</f>
        <v>484168.6618999999</v>
      </c>
      <c r="R17" s="82">
        <f t="shared" si="6"/>
        <v>1.4999999999999858</v>
      </c>
      <c r="S17" s="268">
        <f t="shared" si="7"/>
        <v>491431.19182849984</v>
      </c>
      <c r="T17" s="259">
        <f t="shared" si="8"/>
        <v>1.4999999999999858</v>
      </c>
      <c r="U17" s="83">
        <f>S17*101.5%</f>
        <v>498802.6597059273</v>
      </c>
      <c r="V17" s="259">
        <f>U17/S17*100-100</f>
        <v>1.4999999999999858</v>
      </c>
      <c r="W17" s="83">
        <f>U17*101.5%</f>
        <v>506284.6996015162</v>
      </c>
      <c r="X17" s="84">
        <f>W17/U17*100-100</f>
        <v>1.4999999999999858</v>
      </c>
      <c r="Y17" s="85">
        <f>W17*101.5%</f>
        <v>513878.9700955389</v>
      </c>
      <c r="Z17" s="82">
        <f>Y17/W17*100-100</f>
        <v>1.4999999999999858</v>
      </c>
      <c r="AA17" s="268">
        <f>Y17*101.5%</f>
        <v>521587.1546469719</v>
      </c>
      <c r="AB17" s="82">
        <f>AA17/Y17*100-100</f>
        <v>1.4999999999999858</v>
      </c>
      <c r="AC17" s="268">
        <f>AA17*101.5%</f>
        <v>529410.9619666764</v>
      </c>
      <c r="AD17" s="82">
        <f>AC17/AA17*100-100</f>
        <v>1.4999999999999858</v>
      </c>
      <c r="AE17" s="268">
        <f>AC17*101.5%</f>
        <v>537352.1263961765</v>
      </c>
      <c r="AF17" s="84">
        <f>AE17/AC17*100-100</f>
        <v>1.4999999999999858</v>
      </c>
    </row>
    <row r="18" spans="1:32" ht="12.75">
      <c r="A18" s="99" t="s">
        <v>29</v>
      </c>
      <c r="B18" s="100">
        <v>854</v>
      </c>
      <c r="C18" s="97" t="s">
        <v>64</v>
      </c>
      <c r="D18" s="101"/>
      <c r="E18" s="80">
        <v>406998.2</v>
      </c>
      <c r="F18" s="81">
        <v>400886.47</v>
      </c>
      <c r="G18" s="81">
        <v>331181.58</v>
      </c>
      <c r="H18" s="82">
        <f t="shared" si="3"/>
        <v>-17.387688339793556</v>
      </c>
      <c r="I18" s="83">
        <v>325079.16</v>
      </c>
      <c r="J18" s="82">
        <f>I18/G18*100-100</f>
        <v>-1.8426205950222396</v>
      </c>
      <c r="K18" s="83">
        <v>310132</v>
      </c>
      <c r="L18" s="84">
        <f>K18/I18*100-100</f>
        <v>-4.598006221007822</v>
      </c>
      <c r="M18" s="85">
        <v>251793</v>
      </c>
      <c r="N18" s="259">
        <f t="shared" si="4"/>
        <v>-18.811022403363737</v>
      </c>
      <c r="O18" s="83">
        <f>M18*101.5%</f>
        <v>255569.895</v>
      </c>
      <c r="P18" s="82">
        <f t="shared" si="5"/>
        <v>1.4999999999999858</v>
      </c>
      <c r="Q18" s="268">
        <f>O18*101.5%</f>
        <v>259403.44342499998</v>
      </c>
      <c r="R18" s="82">
        <f t="shared" si="6"/>
        <v>1.4999999999999858</v>
      </c>
      <c r="S18" s="268">
        <f t="shared" si="7"/>
        <v>263294.49507637497</v>
      </c>
      <c r="T18" s="259">
        <f t="shared" si="8"/>
        <v>1.4999999999999858</v>
      </c>
      <c r="U18" s="83">
        <f>S18*101.5%</f>
        <v>267243.91250252054</v>
      </c>
      <c r="V18" s="259">
        <f>U18/S18*100-100</f>
        <v>1.4999999999999858</v>
      </c>
      <c r="W18" s="83">
        <f>U18*101.5%</f>
        <v>271252.5711900583</v>
      </c>
      <c r="X18" s="84">
        <f>W18/U18*100-100</f>
        <v>1.4999999999999858</v>
      </c>
      <c r="Y18" s="85">
        <f>W18*101.5%</f>
        <v>275321.35975790914</v>
      </c>
      <c r="Z18" s="82">
        <f>Y18/W18*100-100</f>
        <v>1.4999999999999858</v>
      </c>
      <c r="AA18" s="268">
        <f>Y18*101.5%</f>
        <v>279451.18015427777</v>
      </c>
      <c r="AB18" s="82">
        <f>AA18/Y18*100-100</f>
        <v>1.4999999999999858</v>
      </c>
      <c r="AC18" s="268">
        <f>AA18*101.5%</f>
        <v>283642.9478565919</v>
      </c>
      <c r="AD18" s="82">
        <f>AC18/AA18*100-100</f>
        <v>1.4999999999999858</v>
      </c>
      <c r="AE18" s="268">
        <f>AC18*101.5%</f>
        <v>287897.59207444073</v>
      </c>
      <c r="AF18" s="84">
        <f>AE18/AC18*100-100</f>
        <v>1.4999999999999858</v>
      </c>
    </row>
    <row r="19" spans="1:32" ht="12.75">
      <c r="A19" s="78" t="s">
        <v>32</v>
      </c>
      <c r="B19" s="79">
        <v>900</v>
      </c>
      <c r="C19" s="112" t="s">
        <v>30</v>
      </c>
      <c r="D19" s="91"/>
      <c r="E19" s="80">
        <v>241879.93</v>
      </c>
      <c r="F19" s="81">
        <v>279279.64</v>
      </c>
      <c r="G19" s="81">
        <v>267393.54</v>
      </c>
      <c r="H19" s="82">
        <f t="shared" si="3"/>
        <v>-4.255985148075965</v>
      </c>
      <c r="I19" s="83">
        <v>318995.72</v>
      </c>
      <c r="J19" s="82">
        <f>I19/G19*100-100</f>
        <v>19.298214908258444</v>
      </c>
      <c r="K19" s="83">
        <v>432892</v>
      </c>
      <c r="L19" s="84">
        <f>K19/I19*100-100</f>
        <v>35.704642056012545</v>
      </c>
      <c r="M19" s="85">
        <v>398508</v>
      </c>
      <c r="N19" s="259">
        <f t="shared" si="4"/>
        <v>-7.942858726888005</v>
      </c>
      <c r="O19" s="83">
        <f>M19*101.5%</f>
        <v>404485.61999999994</v>
      </c>
      <c r="P19" s="82">
        <f t="shared" si="5"/>
        <v>1.4999999999999858</v>
      </c>
      <c r="Q19" s="268">
        <f>O19*101.5%</f>
        <v>410552.9042999999</v>
      </c>
      <c r="R19" s="82">
        <f t="shared" si="6"/>
        <v>1.4999999999999858</v>
      </c>
      <c r="S19" s="268">
        <f t="shared" si="7"/>
        <v>416711.1978644998</v>
      </c>
      <c r="T19" s="259">
        <f t="shared" si="8"/>
        <v>1.4999999999999858</v>
      </c>
      <c r="U19" s="83">
        <f>S19*101.5%</f>
        <v>422961.8658324673</v>
      </c>
      <c r="V19" s="259">
        <f>U19/S19*100-100</f>
        <v>1.4999999999999858</v>
      </c>
      <c r="W19" s="83">
        <f>U19*101.5%</f>
        <v>429306.2938199542</v>
      </c>
      <c r="X19" s="84">
        <f>W19/U19*100-100</f>
        <v>1.4999999999999858</v>
      </c>
      <c r="Y19" s="85">
        <f>W19*101.5%</f>
        <v>435745.88822725345</v>
      </c>
      <c r="Z19" s="82">
        <f>Y19/W19*100-100</f>
        <v>1.4999999999999858</v>
      </c>
      <c r="AA19" s="268">
        <f>Y19*101.5%</f>
        <v>442282.0765506622</v>
      </c>
      <c r="AB19" s="82">
        <f>AA19/Y19*100-100</f>
        <v>1.4999999999999858</v>
      </c>
      <c r="AC19" s="268">
        <f>AA19*101.5%</f>
        <v>448916.3076989221</v>
      </c>
      <c r="AD19" s="82">
        <f>AC19/AA19*100-100</f>
        <v>1.4999999999999858</v>
      </c>
      <c r="AE19" s="268">
        <f>AC19*101.5%</f>
        <v>455650.0523144059</v>
      </c>
      <c r="AF19" s="84">
        <f>AE19/AC19*100-100</f>
        <v>1.4999999999999858</v>
      </c>
    </row>
    <row r="20" spans="1:32" ht="12.75" customHeight="1">
      <c r="A20" s="86"/>
      <c r="B20" s="87"/>
      <c r="C20" s="113" t="s">
        <v>31</v>
      </c>
      <c r="D20" s="89"/>
      <c r="E20" s="80">
        <v>2800</v>
      </c>
      <c r="F20" s="81">
        <v>35489.12</v>
      </c>
      <c r="G20" s="81"/>
      <c r="H20" s="82">
        <v>0</v>
      </c>
      <c r="I20" s="83">
        <v>704</v>
      </c>
      <c r="J20" s="82"/>
      <c r="K20" s="83">
        <v>20000</v>
      </c>
      <c r="L20" s="84">
        <f>K20/I20*100-100</f>
        <v>2740.909090909091</v>
      </c>
      <c r="M20" s="85">
        <v>7000</v>
      </c>
      <c r="N20" s="259">
        <v>0</v>
      </c>
      <c r="O20" s="83"/>
      <c r="P20" s="82">
        <v>0</v>
      </c>
      <c r="Q20" s="268">
        <v>0</v>
      </c>
      <c r="R20" s="82">
        <v>0</v>
      </c>
      <c r="S20" s="268">
        <f t="shared" si="7"/>
        <v>0</v>
      </c>
      <c r="T20" s="259">
        <v>0</v>
      </c>
      <c r="U20" s="83">
        <f>S20*101.5%</f>
        <v>0</v>
      </c>
      <c r="V20" s="259">
        <v>0</v>
      </c>
      <c r="W20" s="83">
        <f>U20*101.5%</f>
        <v>0</v>
      </c>
      <c r="X20" s="84">
        <v>0</v>
      </c>
      <c r="Y20" s="85">
        <f>W20*101.5%</f>
        <v>0</v>
      </c>
      <c r="Z20" s="82">
        <v>0</v>
      </c>
      <c r="AA20" s="268">
        <f>Y20*101.5%</f>
        <v>0</v>
      </c>
      <c r="AB20" s="82">
        <v>0</v>
      </c>
      <c r="AC20" s="268">
        <f>AA20*101.5%</f>
        <v>0</v>
      </c>
      <c r="AD20" s="82">
        <v>0</v>
      </c>
      <c r="AE20" s="268">
        <f>AC20*101.5%</f>
        <v>0</v>
      </c>
      <c r="AF20" s="84">
        <v>0</v>
      </c>
    </row>
    <row r="21" spans="1:32" ht="12.75">
      <c r="A21" s="99" t="s">
        <v>33</v>
      </c>
      <c r="B21" s="100">
        <v>921</v>
      </c>
      <c r="C21" s="97" t="s">
        <v>92</v>
      </c>
      <c r="D21" s="101"/>
      <c r="E21" s="80">
        <v>102941.67</v>
      </c>
      <c r="F21" s="81">
        <v>121382.16</v>
      </c>
      <c r="G21" s="81">
        <v>150006.43</v>
      </c>
      <c r="H21" s="82">
        <f>G21/F21*100-100</f>
        <v>23.581941530781762</v>
      </c>
      <c r="I21" s="83">
        <v>164820.22</v>
      </c>
      <c r="J21" s="82">
        <f>I21/G21*100-100</f>
        <v>9.87543667294797</v>
      </c>
      <c r="K21" s="83">
        <v>671966</v>
      </c>
      <c r="L21" s="84">
        <f>K21/I21*100-100</f>
        <v>307.6963372576496</v>
      </c>
      <c r="M21" s="85">
        <v>133660</v>
      </c>
      <c r="N21" s="259">
        <f>M21/K21*100-100</f>
        <v>-80.10911266343832</v>
      </c>
      <c r="O21" s="83">
        <f>M21*101.5%</f>
        <v>135664.9</v>
      </c>
      <c r="P21" s="82">
        <f>O21/M21*100-100</f>
        <v>1.4999999999999858</v>
      </c>
      <c r="Q21" s="268">
        <f>O21*101.5%</f>
        <v>137699.8735</v>
      </c>
      <c r="R21" s="82">
        <f>Q21/O21*100-100</f>
        <v>1.4999999999999858</v>
      </c>
      <c r="S21" s="268">
        <f t="shared" si="7"/>
        <v>139765.37160249997</v>
      </c>
      <c r="T21" s="259">
        <f>S21/Q21*100-100</f>
        <v>1.4999999999999858</v>
      </c>
      <c r="U21" s="83">
        <f>S21*101.5%</f>
        <v>141861.85217653745</v>
      </c>
      <c r="V21" s="259">
        <f>U21/S21*100-100</f>
        <v>1.4999999999999858</v>
      </c>
      <c r="W21" s="83">
        <f>U21*101.5%</f>
        <v>143989.7799591855</v>
      </c>
      <c r="X21" s="84">
        <f>W21/U21*100-100</f>
        <v>1.4999999999999858</v>
      </c>
      <c r="Y21" s="85">
        <f>W21*101.5%</f>
        <v>146149.62665857325</v>
      </c>
      <c r="Z21" s="82">
        <f>Y21/W21*100-100</f>
        <v>1.4999999999999858</v>
      </c>
      <c r="AA21" s="268">
        <f>Y21*101.5%</f>
        <v>148341.87105845183</v>
      </c>
      <c r="AB21" s="82">
        <f>AA21/Y21*100-100</f>
        <v>1.4999999999999858</v>
      </c>
      <c r="AC21" s="268">
        <f>AA21*101.5%</f>
        <v>150566.99912432858</v>
      </c>
      <c r="AD21" s="82">
        <f>AC21/AA21*100-100</f>
        <v>1.4999999999999858</v>
      </c>
      <c r="AE21" s="268">
        <f>AC21*101.5%</f>
        <v>152825.5041111935</v>
      </c>
      <c r="AF21" s="84">
        <f>AE21/AC21*100-100</f>
        <v>1.4999999999999858</v>
      </c>
    </row>
    <row r="22" spans="1:32" ht="12.75">
      <c r="A22" s="86"/>
      <c r="B22" s="87"/>
      <c r="C22" s="113" t="s">
        <v>31</v>
      </c>
      <c r="D22" s="89"/>
      <c r="E22" s="80">
        <v>14718.49</v>
      </c>
      <c r="F22" s="81">
        <v>0</v>
      </c>
      <c r="G22" s="81"/>
      <c r="H22" s="82">
        <v>0</v>
      </c>
      <c r="I22" s="83">
        <v>0</v>
      </c>
      <c r="J22" s="82"/>
      <c r="K22" s="83">
        <v>482000</v>
      </c>
      <c r="L22" s="84"/>
      <c r="M22" s="85">
        <v>0</v>
      </c>
      <c r="N22" s="259">
        <v>0</v>
      </c>
      <c r="O22" s="83">
        <v>0</v>
      </c>
      <c r="P22" s="82">
        <v>0</v>
      </c>
      <c r="Q22" s="268"/>
      <c r="R22" s="82">
        <v>0</v>
      </c>
      <c r="S22" s="268"/>
      <c r="T22" s="259">
        <v>0</v>
      </c>
      <c r="U22" s="83">
        <v>0</v>
      </c>
      <c r="V22" s="259">
        <v>0</v>
      </c>
      <c r="W22" s="83">
        <v>0</v>
      </c>
      <c r="X22" s="84">
        <v>0</v>
      </c>
      <c r="Y22" s="85">
        <v>0</v>
      </c>
      <c r="Z22" s="82">
        <v>0</v>
      </c>
      <c r="AA22" s="268">
        <v>0</v>
      </c>
      <c r="AB22" s="82">
        <v>0</v>
      </c>
      <c r="AC22" s="268">
        <v>0</v>
      </c>
      <c r="AD22" s="82">
        <v>0</v>
      </c>
      <c r="AE22" s="268">
        <v>0</v>
      </c>
      <c r="AF22" s="84">
        <v>0</v>
      </c>
    </row>
    <row r="23" spans="1:32" ht="12.75">
      <c r="A23" s="99" t="s">
        <v>28</v>
      </c>
      <c r="B23" s="100">
        <v>926</v>
      </c>
      <c r="C23" s="97" t="s">
        <v>34</v>
      </c>
      <c r="D23" s="101"/>
      <c r="E23" s="80">
        <v>89258.62</v>
      </c>
      <c r="F23" s="81">
        <v>100567.52</v>
      </c>
      <c r="G23" s="81">
        <v>95162.09</v>
      </c>
      <c r="H23" s="82">
        <f>G23/F23*100-100</f>
        <v>-5.374926218723502</v>
      </c>
      <c r="I23" s="83">
        <v>122515.9</v>
      </c>
      <c r="J23" s="82">
        <f>I23/G23*100-100</f>
        <v>28.744440144179237</v>
      </c>
      <c r="K23" s="83">
        <v>105000</v>
      </c>
      <c r="L23" s="84">
        <f>K23/I23*100-100</f>
        <v>-14.29683820630629</v>
      </c>
      <c r="M23" s="85">
        <v>106050</v>
      </c>
      <c r="N23" s="259">
        <f>M23/K23*100-100</f>
        <v>1</v>
      </c>
      <c r="O23" s="83">
        <f>M23*101.5%</f>
        <v>107640.74999999999</v>
      </c>
      <c r="P23" s="82">
        <f>O23/M23*100-100</f>
        <v>1.4999999999999858</v>
      </c>
      <c r="Q23" s="268">
        <f>O23*101.5%</f>
        <v>109255.36124999997</v>
      </c>
      <c r="R23" s="82">
        <f>Q23/O23*100-100</f>
        <v>1.4999999999999858</v>
      </c>
      <c r="S23" s="268">
        <f>Q23*101.5%</f>
        <v>110894.19166874996</v>
      </c>
      <c r="T23" s="259">
        <f>S23/Q23*100-100</f>
        <v>1.4999999999999858</v>
      </c>
      <c r="U23" s="83">
        <f>S23*101.5%</f>
        <v>112557.6045437812</v>
      </c>
      <c r="V23" s="259">
        <f>U23/S23*100-100</f>
        <v>1.4999999999999858</v>
      </c>
      <c r="W23" s="83">
        <f>U23*101.5%</f>
        <v>114245.9686119379</v>
      </c>
      <c r="X23" s="84">
        <f>W23/U23*100-100</f>
        <v>1.4999999999999858</v>
      </c>
      <c r="Y23" s="85">
        <f>W23*101.5%</f>
        <v>115959.65814111696</v>
      </c>
      <c r="Z23" s="82">
        <f>Y23/W23*100-100</f>
        <v>1.4999999999999858</v>
      </c>
      <c r="AA23" s="268">
        <f>Y23*101.5%</f>
        <v>117699.0530132337</v>
      </c>
      <c r="AB23" s="82">
        <f>AA23/Y23*100-100</f>
        <v>1.4999999999999858</v>
      </c>
      <c r="AC23" s="268">
        <f>AA23*101.5%</f>
        <v>119464.53880843219</v>
      </c>
      <c r="AD23" s="82">
        <f>AC23/AA23*100-100</f>
        <v>1.4999999999999858</v>
      </c>
      <c r="AE23" s="268">
        <f>AC23*101.5%</f>
        <v>121256.50689055867</v>
      </c>
      <c r="AF23" s="84">
        <f>AE23/AC23*100-100</f>
        <v>1.4999999999999858</v>
      </c>
    </row>
    <row r="24" spans="1:32" ht="12.75" customHeight="1">
      <c r="A24" s="86"/>
      <c r="B24" s="87"/>
      <c r="C24" s="113" t="s">
        <v>31</v>
      </c>
      <c r="D24" s="89"/>
      <c r="E24" s="80">
        <v>0</v>
      </c>
      <c r="F24" s="81">
        <v>5289.99</v>
      </c>
      <c r="G24" s="81"/>
      <c r="H24" s="82">
        <v>0</v>
      </c>
      <c r="I24" s="83">
        <v>0</v>
      </c>
      <c r="J24" s="82"/>
      <c r="K24" s="83">
        <v>0</v>
      </c>
      <c r="L24" s="84"/>
      <c r="M24" s="85"/>
      <c r="N24" s="259">
        <v>0</v>
      </c>
      <c r="O24" s="83">
        <v>0</v>
      </c>
      <c r="P24" s="82">
        <v>0</v>
      </c>
      <c r="Q24" s="268"/>
      <c r="R24" s="82">
        <v>0</v>
      </c>
      <c r="S24" s="268"/>
      <c r="T24" s="259">
        <v>0</v>
      </c>
      <c r="U24" s="83"/>
      <c r="V24" s="259">
        <v>0</v>
      </c>
      <c r="W24" s="83"/>
      <c r="X24" s="84">
        <v>0</v>
      </c>
      <c r="Y24" s="85"/>
      <c r="Z24" s="82">
        <v>0</v>
      </c>
      <c r="AA24" s="268"/>
      <c r="AB24" s="82">
        <v>0</v>
      </c>
      <c r="AC24" s="268"/>
      <c r="AD24" s="82">
        <v>0</v>
      </c>
      <c r="AE24" s="268"/>
      <c r="AF24" s="84">
        <v>0</v>
      </c>
    </row>
    <row r="25" spans="1:32" ht="12.75" customHeight="1">
      <c r="A25" s="99" t="s">
        <v>29</v>
      </c>
      <c r="B25" s="100" t="s">
        <v>4</v>
      </c>
      <c r="C25" s="110" t="s">
        <v>90</v>
      </c>
      <c r="D25" s="111"/>
      <c r="E25" s="80">
        <v>473538.71</v>
      </c>
      <c r="F25" s="81">
        <v>214510.54</v>
      </c>
      <c r="G25" s="81">
        <v>226108.43</v>
      </c>
      <c r="H25" s="82">
        <f>G25/F25*100-100</f>
        <v>5.406676054239568</v>
      </c>
      <c r="I25" s="83">
        <v>256339</v>
      </c>
      <c r="J25" s="82">
        <f>I25/G25*100-100</f>
        <v>13.36994379201164</v>
      </c>
      <c r="K25" s="83">
        <v>310993</v>
      </c>
      <c r="L25" s="84">
        <f>K25/I25*100-100</f>
        <v>21.320985101759774</v>
      </c>
      <c r="M25" s="85">
        <v>364380</v>
      </c>
      <c r="N25" s="259">
        <f>M25/K25*100-100</f>
        <v>17.16662432916496</v>
      </c>
      <c r="O25" s="83">
        <f>M25*101.5%</f>
        <v>369845.69999999995</v>
      </c>
      <c r="P25" s="82">
        <f>O25/M25*100-100</f>
        <v>1.4999999999999858</v>
      </c>
      <c r="Q25" s="268">
        <f>O25*101.5%</f>
        <v>375393.3854999999</v>
      </c>
      <c r="R25" s="82">
        <f>Q25/O25*100-100</f>
        <v>1.4999999999999858</v>
      </c>
      <c r="S25" s="268">
        <v>447680</v>
      </c>
      <c r="T25" s="259">
        <f>S25/Q25*100-100</f>
        <v>19.25623020867002</v>
      </c>
      <c r="U25" s="83">
        <f>S25*101.5%</f>
        <v>454395.19999999995</v>
      </c>
      <c r="V25" s="259">
        <f>U25/S25*100-100</f>
        <v>1.4999999999999858</v>
      </c>
      <c r="W25" s="83">
        <f>U25*101.5%</f>
        <v>461211.1279999999</v>
      </c>
      <c r="X25" s="84">
        <f>W25/U25*100-100</f>
        <v>1.4999999999999858</v>
      </c>
      <c r="Y25" s="85">
        <f>W25*101.5%</f>
        <v>468129.29491999984</v>
      </c>
      <c r="Z25" s="82">
        <f>Y25/W25*100-100</f>
        <v>1.4999999999999858</v>
      </c>
      <c r="AA25" s="268">
        <f>Y25*101.5%</f>
        <v>475151.2343437998</v>
      </c>
      <c r="AB25" s="82">
        <f>AA25/Y25*100-100</f>
        <v>1.4999999999999858</v>
      </c>
      <c r="AC25" s="268">
        <f>AA25*101.5%</f>
        <v>482278.50285895675</v>
      </c>
      <c r="AD25" s="82">
        <f>AC25/AA25*100-100</f>
        <v>1.4999999999999858</v>
      </c>
      <c r="AE25" s="268">
        <f>AC25*101.5%</f>
        <v>489512.68040184106</v>
      </c>
      <c r="AF25" s="84">
        <f>AE25/AC25*100-100</f>
        <v>1.4999999999999858</v>
      </c>
    </row>
    <row r="26" spans="1:32" ht="12.75" customHeight="1">
      <c r="A26" s="92"/>
      <c r="B26" s="93"/>
      <c r="C26" s="94" t="s">
        <v>91</v>
      </c>
      <c r="D26" s="94"/>
      <c r="E26" s="95">
        <v>193473.19</v>
      </c>
      <c r="F26" s="96">
        <v>10000</v>
      </c>
      <c r="G26" s="83">
        <v>4500</v>
      </c>
      <c r="H26" s="82">
        <f>G26/F26*100-100</f>
        <v>-55</v>
      </c>
      <c r="I26" s="83">
        <v>10157.76</v>
      </c>
      <c r="J26" s="97"/>
      <c r="K26" s="83"/>
      <c r="L26" s="98"/>
      <c r="M26" s="85"/>
      <c r="N26" s="101"/>
      <c r="O26" s="83"/>
      <c r="P26" s="97"/>
      <c r="Q26" s="268"/>
      <c r="R26" s="97"/>
      <c r="S26" s="268"/>
      <c r="T26" s="101"/>
      <c r="U26" s="83"/>
      <c r="V26" s="101"/>
      <c r="W26" s="83"/>
      <c r="X26" s="98"/>
      <c r="Y26" s="85"/>
      <c r="Z26" s="97"/>
      <c r="AA26" s="268"/>
      <c r="AB26" s="97"/>
      <c r="AC26" s="268"/>
      <c r="AD26" s="97"/>
      <c r="AE26" s="268"/>
      <c r="AF26" s="98"/>
    </row>
    <row r="27" spans="1:32" ht="19.5" customHeight="1">
      <c r="A27" s="114" t="s">
        <v>35</v>
      </c>
      <c r="B27" s="115"/>
      <c r="C27" s="115"/>
      <c r="D27" s="116"/>
      <c r="E27" s="80">
        <f>E25+E23+E21+E19+E18+E17+E13+E12+E10+E8+E6+E4</f>
        <v>9366145.799999999</v>
      </c>
      <c r="F27" s="80">
        <f>F25+F23+F21+F19+F18+F17+F13+F12+F10+F8+F6+F4</f>
        <v>9921121.219999999</v>
      </c>
      <c r="G27" s="80">
        <f>G25+G23+G21+G19+G18+G17+G13+G12+G10+G8+G6+G4</f>
        <v>11057968.74</v>
      </c>
      <c r="H27" s="82">
        <f>G27/F27*100-100</f>
        <v>11.458861299952972</v>
      </c>
      <c r="I27" s="80">
        <f>I25+I23+I21+I19+I18+I17+I13+I12+I10+I8+I6+I4</f>
        <v>12127262.950000001</v>
      </c>
      <c r="J27" s="82">
        <f>I27/G27*100-100</f>
        <v>9.669897203923554</v>
      </c>
      <c r="K27" s="80">
        <f>K25+K23+K21+K19+K18+K17+K13+K12+K10+K8+K6+K4</f>
        <v>12791277</v>
      </c>
      <c r="L27" s="84">
        <f>K27/I27*100-100</f>
        <v>5.475382637761641</v>
      </c>
      <c r="M27" s="293">
        <f>M25+M23+M21+M19+M18+M17+M13+M12+M10+M8+M6+M4</f>
        <v>12649734</v>
      </c>
      <c r="N27" s="259">
        <f>M27/K27*100-100</f>
        <v>-1.1065587900254314</v>
      </c>
      <c r="O27" s="80">
        <f>O25+O23+O21+O19+O18+O17+O13+O12+O10+O8+O6+O4</f>
        <v>14923637.329999998</v>
      </c>
      <c r="P27" s="82">
        <f>O27/M27*100-100</f>
        <v>17.975898386479884</v>
      </c>
      <c r="Q27" s="270">
        <f>Q25+Q23+Q21+Q19+Q18+Q17+Q13+Q12+Q10+Q8+Q6+Q4</f>
        <v>11594191.244949998</v>
      </c>
      <c r="R27" s="82">
        <f>Q27/O27*100-100</f>
        <v>-22.309883384508638</v>
      </c>
      <c r="S27" s="270">
        <f>S25+S23+S21+S19+S18+S17+S13+S12+S10+S8+S6+S4</f>
        <v>11736489.417091748</v>
      </c>
      <c r="T27" s="259">
        <f>S27/Q27*100-100</f>
        <v>1.2273229683332119</v>
      </c>
      <c r="U27" s="80">
        <f>U25+U23+U21+U19+U18+U17+U13+U12+U10+U8+U6+U4</f>
        <v>11876859.733348124</v>
      </c>
      <c r="V27" s="259">
        <f>U27/S27*100-100</f>
        <v>1.1960162129227143</v>
      </c>
      <c r="W27" s="80">
        <f>W25+W23+W21+W19+W18+W17+W13+W12+W10+W8+W6+W4</f>
        <v>11905844.574348344</v>
      </c>
      <c r="X27" s="84">
        <f>W27/U27*100-100</f>
        <v>0.24404465196161595</v>
      </c>
      <c r="Y27" s="293">
        <f>Y25+Y23+Y21+Y19+Y18+Y17+Y13+Y12+Y10+Y8+Y6+Y4</f>
        <v>12059932.452963568</v>
      </c>
      <c r="Z27" s="82">
        <f>Y27/W27*100-100</f>
        <v>1.2942204784632878</v>
      </c>
      <c r="AA27" s="270">
        <f>AA25+AA23+AA21+AA19+AA18+AA17+AA13+AA12+AA10+AA8+AA6+AA4</f>
        <v>12171926.324758021</v>
      </c>
      <c r="AB27" s="82">
        <f>AA27/Y27*100-100</f>
        <v>0.9286442708635008</v>
      </c>
      <c r="AC27" s="270">
        <f>AC25+AC23+AC21+AC19+AC18+AC17+AC13+AC12+AC10+AC8+AC6+AC4</f>
        <v>12354505.26462939</v>
      </c>
      <c r="AD27" s="82">
        <f>AC27/AA27*100-100</f>
        <v>1.500000369703173</v>
      </c>
      <c r="AE27" s="270">
        <f>AE25+AE23+AE21+AE19+AE18+AE17+AE13+AE12+AE10+AE8+AE6+AE4</f>
        <v>12539822.843598828</v>
      </c>
      <c r="AF27" s="84">
        <f>AE27/AC27*100-100</f>
        <v>1.4999999999999716</v>
      </c>
    </row>
    <row r="28" spans="1:32" ht="12.75">
      <c r="A28" s="104"/>
      <c r="B28" s="280"/>
      <c r="C28" s="280"/>
      <c r="D28" s="280"/>
      <c r="E28" s="281"/>
      <c r="F28" s="281"/>
      <c r="G28" s="281"/>
      <c r="H28" s="282"/>
      <c r="I28" s="281"/>
      <c r="J28" s="280"/>
      <c r="K28" s="281"/>
      <c r="L28" s="283"/>
      <c r="M28" s="294"/>
      <c r="N28" s="280"/>
      <c r="O28" s="264"/>
      <c r="P28" s="273"/>
      <c r="Q28" s="281"/>
      <c r="R28" s="273"/>
      <c r="S28" s="281"/>
      <c r="T28" s="280"/>
      <c r="U28" s="264"/>
      <c r="V28" s="280"/>
      <c r="W28" s="264"/>
      <c r="X28" s="283"/>
      <c r="Y28" s="294"/>
      <c r="Z28" s="273"/>
      <c r="AA28" s="281"/>
      <c r="AB28" s="273"/>
      <c r="AC28" s="281"/>
      <c r="AD28" s="273"/>
      <c r="AE28" s="281"/>
      <c r="AF28" s="283"/>
    </row>
    <row r="29" spans="1:32" ht="12.75" customHeight="1">
      <c r="A29" s="284" t="s">
        <v>81</v>
      </c>
      <c r="B29" s="118" t="s">
        <v>80</v>
      </c>
      <c r="C29" s="119"/>
      <c r="D29" s="120" t="s">
        <v>96</v>
      </c>
      <c r="E29" s="121"/>
      <c r="F29" s="121"/>
      <c r="G29" s="117"/>
      <c r="H29" s="122"/>
      <c r="I29" s="121"/>
      <c r="J29" s="79"/>
      <c r="K29" s="121"/>
      <c r="L29" s="123"/>
      <c r="M29" s="124"/>
      <c r="N29" s="267"/>
      <c r="O29" s="125"/>
      <c r="P29" s="305"/>
      <c r="Q29" s="125"/>
      <c r="R29" s="305"/>
      <c r="S29" s="125"/>
      <c r="T29" s="305"/>
      <c r="U29" s="128"/>
      <c r="V29" s="267"/>
      <c r="W29" s="125"/>
      <c r="X29" s="127"/>
      <c r="Y29" s="301"/>
      <c r="Z29" s="126"/>
      <c r="AA29" s="274"/>
      <c r="AB29" s="126"/>
      <c r="AC29" s="271"/>
      <c r="AD29" s="126"/>
      <c r="AE29" s="274"/>
      <c r="AF29" s="127"/>
    </row>
    <row r="30" spans="1:32" ht="12.75" customHeight="1">
      <c r="A30" s="129" t="s">
        <v>13</v>
      </c>
      <c r="B30" s="130">
        <v>750</v>
      </c>
      <c r="C30" s="131" t="s">
        <v>19</v>
      </c>
      <c r="D30" s="106"/>
      <c r="E30" s="132">
        <v>48500</v>
      </c>
      <c r="F30" s="132">
        <v>50500</v>
      </c>
      <c r="G30" s="132">
        <v>51400</v>
      </c>
      <c r="H30" s="133">
        <f>G30/F30*100-100</f>
        <v>1.7821782178217802</v>
      </c>
      <c r="I30" s="134">
        <v>52400</v>
      </c>
      <c r="J30" s="133">
        <f>I30/G30*100-100</f>
        <v>1.9455252918287869</v>
      </c>
      <c r="K30" s="134">
        <v>52400</v>
      </c>
      <c r="L30" s="135">
        <f>K30/I30*100-100</f>
        <v>0</v>
      </c>
      <c r="M30" s="136">
        <v>52400</v>
      </c>
      <c r="N30" s="262">
        <f>M30/K30*100-100</f>
        <v>0</v>
      </c>
      <c r="O30" s="307">
        <f>M30*101.5%</f>
        <v>53185.99999999999</v>
      </c>
      <c r="P30" s="306">
        <f>O30/M30*100-100</f>
        <v>1.4999999999999858</v>
      </c>
      <c r="Q30" s="307">
        <f>O30*101.5%</f>
        <v>53983.789999999986</v>
      </c>
      <c r="R30" s="306">
        <f>Q30/O30*100-100</f>
        <v>1.4999999999999858</v>
      </c>
      <c r="S30" s="307">
        <f>Q30*101.5%</f>
        <v>54793.546849999984</v>
      </c>
      <c r="T30" s="306">
        <f>S30/Q30*100-100</f>
        <v>1.4999999999999858</v>
      </c>
      <c r="U30" s="83">
        <f>S30*101.5%</f>
        <v>55615.45005274998</v>
      </c>
      <c r="V30" s="262">
        <f>U30/S30*100-100</f>
        <v>1.4999999999999858</v>
      </c>
      <c r="W30" s="83">
        <f>U30*101.5%</f>
        <v>56449.68180354122</v>
      </c>
      <c r="X30" s="138">
        <f>W30/U30*100-100</f>
        <v>1.4999999999999858</v>
      </c>
      <c r="Y30" s="85">
        <f>W30*101.5%</f>
        <v>57296.427030594336</v>
      </c>
      <c r="Z30" s="137">
        <f>Y30/W30*100-100</f>
        <v>1.4999999999999858</v>
      </c>
      <c r="AA30" s="268">
        <f>Y30*101.5%</f>
        <v>58155.87343605325</v>
      </c>
      <c r="AB30" s="137">
        <f>AA30/Y30*100-100</f>
        <v>1.4999999999999858</v>
      </c>
      <c r="AC30" s="268">
        <f>AA30*101.5%</f>
        <v>59028.21153759404</v>
      </c>
      <c r="AD30" s="137">
        <f>AC30/AA30*100-100</f>
        <v>1.4999999999999858</v>
      </c>
      <c r="AE30" s="268">
        <f>AC30*101.5%</f>
        <v>59913.63471065795</v>
      </c>
      <c r="AF30" s="138">
        <f>AE30/AC30*100-100</f>
        <v>1.4999999999999858</v>
      </c>
    </row>
    <row r="31" spans="1:32" s="9" customFormat="1" ht="17.25" customHeight="1">
      <c r="A31" s="139" t="s">
        <v>16</v>
      </c>
      <c r="B31" s="140">
        <v>852</v>
      </c>
      <c r="C31" s="141" t="s">
        <v>69</v>
      </c>
      <c r="D31" s="108"/>
      <c r="E31" s="81">
        <v>1978258.19</v>
      </c>
      <c r="F31" s="81">
        <v>1806973.08</v>
      </c>
      <c r="G31" s="81">
        <v>2058480.05</v>
      </c>
      <c r="H31" s="82">
        <f>G31/F31*100-100</f>
        <v>13.9186893697387</v>
      </c>
      <c r="I31" s="83">
        <v>1668131.38</v>
      </c>
      <c r="J31" s="82">
        <f>I31/G31*100-100</f>
        <v>-18.96295618701771</v>
      </c>
      <c r="K31" s="83">
        <v>1750700</v>
      </c>
      <c r="L31" s="84">
        <f>K31/I31*100-100</f>
        <v>4.949767205985893</v>
      </c>
      <c r="M31" s="142">
        <v>1725067</v>
      </c>
      <c r="N31" s="262">
        <f>M31/K31*100-100</f>
        <v>-1.464157194265141</v>
      </c>
      <c r="O31" s="307">
        <f>M31*101.5%</f>
        <v>1750943.005</v>
      </c>
      <c r="P31" s="137">
        <f>O31/M31*100-100</f>
        <v>1.4999999999999858</v>
      </c>
      <c r="Q31" s="279">
        <f>O31*101.5%</f>
        <v>1777207.1500749998</v>
      </c>
      <c r="R31" s="137">
        <f>Q31/O31*100-100</f>
        <v>1.4999999999999858</v>
      </c>
      <c r="S31" s="279">
        <f>Q31*101.5%</f>
        <v>1803865.2573261247</v>
      </c>
      <c r="T31" s="262">
        <f>S31/Q31*100-100</f>
        <v>1.4999999999999858</v>
      </c>
      <c r="U31" s="83">
        <f>S31*101.5%</f>
        <v>1830923.2361860164</v>
      </c>
      <c r="V31" s="262">
        <f>U31/S31*100-100</f>
        <v>1.4999999999999858</v>
      </c>
      <c r="W31" s="83">
        <f>U31*101.5%</f>
        <v>1858387.0847288065</v>
      </c>
      <c r="X31" s="138">
        <f>W31/U31*100-100</f>
        <v>1.4999999999999858</v>
      </c>
      <c r="Y31" s="85">
        <f>W31*101.5%</f>
        <v>1886262.8909997384</v>
      </c>
      <c r="Z31" s="137">
        <f>Y31/W31*100-100</f>
        <v>1.4999999999999858</v>
      </c>
      <c r="AA31" s="268">
        <f>Y31*101.5%</f>
        <v>1914556.8343647344</v>
      </c>
      <c r="AB31" s="137">
        <f>AA31/Y31*100-100</f>
        <v>1.4999999999999858</v>
      </c>
      <c r="AC31" s="268">
        <f>AA31*101.5%</f>
        <v>1943275.1868802053</v>
      </c>
      <c r="AD31" s="137">
        <f>AC31/AA31*100-100</f>
        <v>1.4999999999999858</v>
      </c>
      <c r="AE31" s="268">
        <f>AC31*101.5%</f>
        <v>1972424.3146834082</v>
      </c>
      <c r="AF31" s="138">
        <f>AE31/AC31*100-100</f>
        <v>1.4999999999999858</v>
      </c>
    </row>
    <row r="32" spans="1:32" ht="15" customHeight="1">
      <c r="A32" s="139" t="s">
        <v>18</v>
      </c>
      <c r="B32" s="140">
        <v>751</v>
      </c>
      <c r="C32" s="141" t="s">
        <v>86</v>
      </c>
      <c r="D32" s="108"/>
      <c r="E32" s="81">
        <v>14721.85</v>
      </c>
      <c r="F32" s="81">
        <v>9545.36</v>
      </c>
      <c r="G32" s="81">
        <v>799.94</v>
      </c>
      <c r="H32" s="82"/>
      <c r="I32" s="83">
        <v>10157.24</v>
      </c>
      <c r="J32" s="84">
        <f>I32/G32*100-100</f>
        <v>1169.750231267345</v>
      </c>
      <c r="K32" s="83">
        <v>15818</v>
      </c>
      <c r="L32" s="84">
        <f>K32/I32*100-100</f>
        <v>55.73128133233044</v>
      </c>
      <c r="M32" s="85">
        <v>920</v>
      </c>
      <c r="N32" s="259">
        <f>M32/K32*100-100</f>
        <v>-94.18384119357694</v>
      </c>
      <c r="O32" s="83">
        <f>M32*101.5%</f>
        <v>933.8</v>
      </c>
      <c r="P32" s="82">
        <f>O32/M32*100-100</f>
        <v>1.4999999999999858</v>
      </c>
      <c r="Q32" s="268">
        <f>O32*101.5%</f>
        <v>947.8069999999999</v>
      </c>
      <c r="R32" s="82">
        <f>Q32/O32*100-100</f>
        <v>1.4999999999999858</v>
      </c>
      <c r="S32" s="268">
        <f>Q32*101.5%</f>
        <v>962.0241049999998</v>
      </c>
      <c r="T32" s="259">
        <f>S32/Q32*100-100</f>
        <v>1.4999999999999858</v>
      </c>
      <c r="U32" s="83">
        <f>S32*101.5%</f>
        <v>976.4544665749997</v>
      </c>
      <c r="V32" s="259">
        <f>U32/S32*100-100</f>
        <v>1.4999999999999858</v>
      </c>
      <c r="W32" s="83">
        <f>U32*101.5%</f>
        <v>991.1012835736246</v>
      </c>
      <c r="X32" s="84">
        <f>W32/U32*100-100</f>
        <v>1.4999999999999858</v>
      </c>
      <c r="Y32" s="85">
        <f>W32*101.5%</f>
        <v>1005.9678028272289</v>
      </c>
      <c r="Z32" s="82">
        <f>Y32/W32*100-100</f>
        <v>1.4999999999999858</v>
      </c>
      <c r="AA32" s="268">
        <f>Y32*101.5%</f>
        <v>1021.0573198696372</v>
      </c>
      <c r="AB32" s="82">
        <f>AA32/Y32*100-100</f>
        <v>1.4999999999999858</v>
      </c>
      <c r="AC32" s="268">
        <f>AA32*101.5%</f>
        <v>1036.3731796676816</v>
      </c>
      <c r="AD32" s="82">
        <f>AC32/AA32*100-100</f>
        <v>1.4999999999999858</v>
      </c>
      <c r="AE32" s="268">
        <f>AC32*101.5%</f>
        <v>1051.9187773626968</v>
      </c>
      <c r="AF32" s="84">
        <f>AE32/AC32*100-100</f>
        <v>1.4999999999999858</v>
      </c>
    </row>
    <row r="33" spans="1:32" ht="12.75">
      <c r="A33" s="143" t="s">
        <v>20</v>
      </c>
      <c r="B33" s="144" t="s">
        <v>4</v>
      </c>
      <c r="C33" s="145" t="s">
        <v>87</v>
      </c>
      <c r="D33" s="146"/>
      <c r="E33" s="81">
        <v>24239.16</v>
      </c>
      <c r="F33" s="81">
        <v>77925.14</v>
      </c>
      <c r="G33" s="81">
        <v>170876.26</v>
      </c>
      <c r="H33" s="82">
        <f>G33/F33*100-100</f>
        <v>119.28258325875322</v>
      </c>
      <c r="I33" s="83">
        <v>213095.95</v>
      </c>
      <c r="J33" s="82">
        <f>I33/G33*100-100</f>
        <v>24.707756361240584</v>
      </c>
      <c r="K33" s="83">
        <v>0</v>
      </c>
      <c r="L33" s="84"/>
      <c r="M33" s="85">
        <v>0</v>
      </c>
      <c r="N33" s="259"/>
      <c r="O33" s="83"/>
      <c r="P33" s="82">
        <v>0</v>
      </c>
      <c r="Q33" s="268"/>
      <c r="R33" s="82"/>
      <c r="S33" s="268"/>
      <c r="T33" s="259"/>
      <c r="U33" s="83">
        <v>0</v>
      </c>
      <c r="V33" s="259"/>
      <c r="W33" s="83">
        <v>0</v>
      </c>
      <c r="X33" s="84">
        <v>0</v>
      </c>
      <c r="Y33" s="85">
        <v>0</v>
      </c>
      <c r="Z33" s="82"/>
      <c r="AA33" s="268">
        <v>0</v>
      </c>
      <c r="AB33" s="82"/>
      <c r="AC33" s="268">
        <v>0</v>
      </c>
      <c r="AD33" s="82"/>
      <c r="AE33" s="268">
        <v>0</v>
      </c>
      <c r="AF33" s="84"/>
    </row>
    <row r="34" spans="1:32" s="5" customFormat="1" ht="11.25">
      <c r="A34" s="147" t="s">
        <v>88</v>
      </c>
      <c r="B34" s="148"/>
      <c r="C34" s="148"/>
      <c r="D34" s="148"/>
      <c r="E34" s="149">
        <f>SUM(E30:E33)</f>
        <v>2065719.2</v>
      </c>
      <c r="F34" s="149">
        <f>SUM(F30:F33)</f>
        <v>1944943.58</v>
      </c>
      <c r="G34" s="149">
        <f>SUM(G30:G33)</f>
        <v>2281556.25</v>
      </c>
      <c r="H34" s="150">
        <f>G34/F34*100-100</f>
        <v>17.307066048671686</v>
      </c>
      <c r="I34" s="151">
        <f>SUM(I30:I33)</f>
        <v>1943784.5699999998</v>
      </c>
      <c r="J34" s="150">
        <f>I34/G34*100-100</f>
        <v>-14.804442362532157</v>
      </c>
      <c r="K34" s="151">
        <f>SUM(K30:K33)</f>
        <v>1818918</v>
      </c>
      <c r="L34" s="152">
        <f>K34/I34*100-100</f>
        <v>-6.423889351071438</v>
      </c>
      <c r="M34" s="153">
        <f>SUM(M30:M33)</f>
        <v>1778387</v>
      </c>
      <c r="N34" s="259">
        <f>M34/K34*100-100</f>
        <v>-2.2283027602123866</v>
      </c>
      <c r="O34" s="95">
        <f>SUM(O30:O33)</f>
        <v>1805062.805</v>
      </c>
      <c r="P34" s="82">
        <f>O34/M34*100-100</f>
        <v>1.4999999999999858</v>
      </c>
      <c r="Q34" s="272">
        <f>SUM(Q30:Q33)</f>
        <v>1832138.7470749998</v>
      </c>
      <c r="R34" s="82">
        <f>Q34/O34*100-100</f>
        <v>1.4999999999999858</v>
      </c>
      <c r="S34" s="272">
        <f>SUM(S30:S33)</f>
        <v>1859620.8282811248</v>
      </c>
      <c r="T34" s="259">
        <f>S34/Q34*100-100</f>
        <v>1.4999999999999858</v>
      </c>
      <c r="U34" s="95">
        <f>SUM(U30:U33)</f>
        <v>1887515.1407053415</v>
      </c>
      <c r="V34" s="259">
        <f>U34/S34*100-100</f>
        <v>1.4999999999999858</v>
      </c>
      <c r="W34" s="95">
        <f>SUM(W30:W33)</f>
        <v>1915827.8678159213</v>
      </c>
      <c r="X34" s="84">
        <f>W34/U34*100-100</f>
        <v>1.4999999999999858</v>
      </c>
      <c r="Y34" s="153">
        <f>SUM(Y30:Y33)</f>
        <v>1944565.28583316</v>
      </c>
      <c r="Z34" s="82">
        <f>Y34/W34*100-100</f>
        <v>1.4999999999999858</v>
      </c>
      <c r="AA34" s="272">
        <f>SUM(AA30:AA33)</f>
        <v>1973733.7651206574</v>
      </c>
      <c r="AB34" s="82">
        <f>AA34/Y34*100-100</f>
        <v>1.5000000000000142</v>
      </c>
      <c r="AC34" s="272">
        <f>SUM(AC30:AC33)</f>
        <v>2003339.771597467</v>
      </c>
      <c r="AD34" s="82">
        <f>AC34/AA34*100-100</f>
        <v>1.4999999999999858</v>
      </c>
      <c r="AE34" s="272">
        <f>SUM(AE30:AE33)</f>
        <v>2033389.8681714288</v>
      </c>
      <c r="AF34" s="84">
        <f>AE34/AC34*100-100</f>
        <v>1.4999999999999858</v>
      </c>
    </row>
    <row r="35" spans="1:32" s="5" customFormat="1" ht="11.25">
      <c r="A35" s="154"/>
      <c r="B35" s="155"/>
      <c r="C35" s="155"/>
      <c r="D35" s="155"/>
      <c r="E35" s="156"/>
      <c r="F35" s="156"/>
      <c r="G35" s="156"/>
      <c r="H35" s="157"/>
      <c r="I35" s="158"/>
      <c r="J35" s="159"/>
      <c r="K35" s="158"/>
      <c r="L35" s="160"/>
      <c r="M35" s="77"/>
      <c r="N35" s="75"/>
      <c r="O35" s="72"/>
      <c r="P35" s="75"/>
      <c r="Q35" s="72"/>
      <c r="R35" s="278"/>
      <c r="S35" s="72"/>
      <c r="T35" s="75"/>
      <c r="U35" s="265"/>
      <c r="V35" s="75"/>
      <c r="W35" s="72"/>
      <c r="X35" s="76"/>
      <c r="Y35" s="77"/>
      <c r="Z35" s="278"/>
      <c r="AA35" s="72"/>
      <c r="AB35" s="278"/>
      <c r="AC35" s="72"/>
      <c r="AD35" s="278"/>
      <c r="AE35" s="72"/>
      <c r="AF35" s="76"/>
    </row>
    <row r="36" spans="1:32" s="5" customFormat="1" ht="20.25" customHeight="1">
      <c r="A36" s="161"/>
      <c r="B36" s="162" t="s">
        <v>89</v>
      </c>
      <c r="C36" s="163"/>
      <c r="D36" s="164"/>
      <c r="E36" s="165">
        <f>E34+E27</f>
        <v>11431864.999999998</v>
      </c>
      <c r="F36" s="165">
        <f>F34+F27</f>
        <v>11866064.799999999</v>
      </c>
      <c r="G36" s="165">
        <f>G34+G27</f>
        <v>13339524.99</v>
      </c>
      <c r="H36" s="166">
        <f>G36/F36*100-100</f>
        <v>12.417429154777594</v>
      </c>
      <c r="I36" s="165">
        <f>I34+I27</f>
        <v>14071047.520000001</v>
      </c>
      <c r="J36" s="166">
        <f>I36/G36*100-100</f>
        <v>5.483872405864432</v>
      </c>
      <c r="K36" s="165">
        <f>K34+K27</f>
        <v>14610195</v>
      </c>
      <c r="L36" s="167">
        <f>K36/I36*100-100</f>
        <v>3.8316086931955624</v>
      </c>
      <c r="M36" s="295">
        <f>M34+M27</f>
        <v>14428121</v>
      </c>
      <c r="N36" s="82">
        <f>M36/K36*100-100</f>
        <v>-1.2462119773213232</v>
      </c>
      <c r="O36" s="165">
        <f>O34+O27</f>
        <v>16728700.134999998</v>
      </c>
      <c r="P36" s="82">
        <f>O36/M36*100-100</f>
        <v>15.945105637802712</v>
      </c>
      <c r="Q36" s="165">
        <f>Q34+Q27</f>
        <v>13426329.992025</v>
      </c>
      <c r="R36" s="82">
        <f>Q36/O36*100-100</f>
        <v>-19.740745642667946</v>
      </c>
      <c r="S36" s="275">
        <f>S34+S27</f>
        <v>13596110.245372873</v>
      </c>
      <c r="T36" s="259">
        <f>S36/Q36*100-100</f>
        <v>1.2645321055621253</v>
      </c>
      <c r="U36" s="266">
        <f>U34+U27</f>
        <v>13764374.874053465</v>
      </c>
      <c r="V36" s="82">
        <f>U36/S36*100-100</f>
        <v>1.2375938826905184</v>
      </c>
      <c r="W36" s="165">
        <f>W34+W27</f>
        <v>13821672.442164265</v>
      </c>
      <c r="X36" s="84">
        <f>W36/U36*100-100</f>
        <v>0.4162743941158453</v>
      </c>
      <c r="Y36" s="295">
        <f>Y34+Y27</f>
        <v>14004497.738796728</v>
      </c>
      <c r="Z36" s="82">
        <f>Y36/W36*100-100</f>
        <v>1.322743665048364</v>
      </c>
      <c r="AA36" s="275">
        <f>AA34+AA27</f>
        <v>14145660.089878678</v>
      </c>
      <c r="AB36" s="82">
        <f>AA36/Y36*100-100</f>
        <v>1.0079786773851112</v>
      </c>
      <c r="AC36" s="275">
        <f>AC34+AC27</f>
        <v>14357845.036226857</v>
      </c>
      <c r="AD36" s="82">
        <f>AC36/AA36*100-100</f>
        <v>1.500000318118765</v>
      </c>
      <c r="AE36" s="275">
        <f>AE34+AE27</f>
        <v>14573212.711770257</v>
      </c>
      <c r="AF36" s="84">
        <f>AE36/AC36*100-100</f>
        <v>1.4999999999999716</v>
      </c>
    </row>
    <row r="37" spans="1:32" s="5" customFormat="1" ht="16.5" customHeight="1">
      <c r="A37" s="168" t="s">
        <v>13</v>
      </c>
      <c r="B37" s="169" t="s">
        <v>36</v>
      </c>
      <c r="C37" s="170" t="s">
        <v>37</v>
      </c>
      <c r="D37" s="171"/>
      <c r="E37" s="80">
        <f>E36-E38</f>
        <v>9612782.359999998</v>
      </c>
      <c r="F37" s="80">
        <f>F36-F38</f>
        <v>10334698.6</v>
      </c>
      <c r="G37" s="80">
        <f>G36-G38</f>
        <v>11385006.47</v>
      </c>
      <c r="H37" s="82">
        <f>G37/F37*100-100</f>
        <v>10.16292695754089</v>
      </c>
      <c r="I37" s="80">
        <f>I36-I38</f>
        <v>11846310.320000002</v>
      </c>
      <c r="J37" s="82">
        <f>I37/G37*100-100</f>
        <v>4.0518540873521545</v>
      </c>
      <c r="K37" s="80">
        <f>K36-K38</f>
        <v>12489206</v>
      </c>
      <c r="L37" s="84">
        <f>K37/I37*100-100</f>
        <v>5.426969770617987</v>
      </c>
      <c r="M37" s="293">
        <f>M36-M38</f>
        <v>12860429</v>
      </c>
      <c r="N37" s="82">
        <f>M37/K37*100-100</f>
        <v>2.9723506842628638</v>
      </c>
      <c r="O37" s="80">
        <f>O36-O38</f>
        <v>13228700.134999998</v>
      </c>
      <c r="P37" s="82">
        <f>O37/M37*100-100</f>
        <v>2.8635991458760657</v>
      </c>
      <c r="Q37" s="80">
        <f>Q36-Q38</f>
        <v>13426329.992025</v>
      </c>
      <c r="R37" s="82">
        <f>Q37/O37*100-100</f>
        <v>1.4939476668771192</v>
      </c>
      <c r="S37" s="270">
        <f>S36-S38</f>
        <v>13596110.245372873</v>
      </c>
      <c r="T37" s="259">
        <f>S37/Q37*100-100</f>
        <v>1.2645321055621253</v>
      </c>
      <c r="U37" s="80">
        <f>U36-U38</f>
        <v>13764374.874053465</v>
      </c>
      <c r="V37" s="82">
        <f>U37/S37*100-100</f>
        <v>1.2375938826905184</v>
      </c>
      <c r="W37" s="80">
        <f>W36-W38</f>
        <v>13821672.442164265</v>
      </c>
      <c r="X37" s="84">
        <f>W37/U37*100-100</f>
        <v>0.4162743941158453</v>
      </c>
      <c r="Y37" s="293">
        <f>Y36-Y38</f>
        <v>14004497.738796728</v>
      </c>
      <c r="Z37" s="82">
        <f>Y37/W37*100-100</f>
        <v>1.322743665048364</v>
      </c>
      <c r="AA37" s="270">
        <f>AA36-AA38</f>
        <v>14145660.089878678</v>
      </c>
      <c r="AB37" s="82">
        <f>AA37/Y37*100-100</f>
        <v>1.0079786773851112</v>
      </c>
      <c r="AC37" s="270">
        <f>AC36-AC38</f>
        <v>14357845.036226857</v>
      </c>
      <c r="AD37" s="82">
        <f>AC37/AA37*100-100</f>
        <v>1.500000318118765</v>
      </c>
      <c r="AE37" s="270">
        <f>AE36-AE38</f>
        <v>14573212.711770257</v>
      </c>
      <c r="AF37" s="84">
        <f>AE37/AC37*100-100</f>
        <v>1.4999999999999716</v>
      </c>
    </row>
    <row r="38" spans="1:32" ht="12.75">
      <c r="A38" s="193" t="s">
        <v>16</v>
      </c>
      <c r="B38" s="105"/>
      <c r="C38" s="194" t="s">
        <v>38</v>
      </c>
      <c r="D38" s="195"/>
      <c r="E38" s="196">
        <f>SUM(E5+E7+E9+E11+E16+E20+E22+E24+E26)</f>
        <v>1819082.64</v>
      </c>
      <c r="F38" s="196">
        <f>SUM(F5+F7+F9+F11+F16+F20+F22+F24+F26)</f>
        <v>1531366.2</v>
      </c>
      <c r="G38" s="196">
        <f>SUM(G5+G7+G9+G11+G16+G20+G22+G24+G26)</f>
        <v>1954518.52</v>
      </c>
      <c r="H38" s="126">
        <f>G38/F38*100-100</f>
        <v>27.632340324606886</v>
      </c>
      <c r="I38" s="196">
        <f>SUM(I5+I7+I9+I11+I16+I20+I22+I24+I26)</f>
        <v>2224737.1999999997</v>
      </c>
      <c r="J38" s="126">
        <f>I38/G38*100-100</f>
        <v>13.825332286951152</v>
      </c>
      <c r="K38" s="196">
        <f>SUM(K5+K7+K9+K11+K16+K20+K22+K24+K26)</f>
        <v>2120989</v>
      </c>
      <c r="L38" s="127">
        <f>K38/I38*100-100</f>
        <v>-4.66339125358266</v>
      </c>
      <c r="M38" s="296">
        <f>SUM(M5+M7+M9+M11+M16+M20+M22+M24+M26)</f>
        <v>1567692</v>
      </c>
      <c r="N38" s="126">
        <f>M38/K38*100-100</f>
        <v>-26.086745381517773</v>
      </c>
      <c r="O38" s="196">
        <f>SUM(O5+O7+O9+O11+O16+O20+O22+O24+O26)</f>
        <v>3500000</v>
      </c>
      <c r="P38" s="126">
        <f>O38/M38*100-100</f>
        <v>123.25813999178413</v>
      </c>
      <c r="Q38" s="196">
        <f>SUM(Q5+Q7+Q9+Q11+Q16+Q20+Q22+Q24+Q26)</f>
        <v>0</v>
      </c>
      <c r="R38" s="82">
        <f>Q38/O38*100-100</f>
        <v>-100</v>
      </c>
      <c r="S38" s="276">
        <f>SUM(S5+S7+S9+S11+S16+S20+S22+S24+S26)</f>
        <v>0</v>
      </c>
      <c r="T38" s="261" t="e">
        <f>S38/Q38*100-100</f>
        <v>#DIV/0!</v>
      </c>
      <c r="U38" s="81">
        <f>SUM(U5+U7+U9+U11+U16+U20+U22+U24+U26)</f>
        <v>0</v>
      </c>
      <c r="V38" s="126" t="e">
        <f>U38/S38*100-100</f>
        <v>#DIV/0!</v>
      </c>
      <c r="W38" s="196">
        <f>SUM(W5+W7+W9+W11+W16+W20+W22+W24+W26)</f>
        <v>0</v>
      </c>
      <c r="X38" s="127" t="e">
        <f>W38/U38*100-100</f>
        <v>#DIV/0!</v>
      </c>
      <c r="Y38" s="296">
        <f>SUM(Y5+Y7+Y9+Y11+Y16+Y20+Y22+Y24+Y26)</f>
        <v>0</v>
      </c>
      <c r="Z38" s="82" t="e">
        <f>Y38/W38*100-100</f>
        <v>#DIV/0!</v>
      </c>
      <c r="AA38" s="276">
        <f>SUM(AA5+AA7+AA9+AA11+AA16+AA20+AA22+AA24+AA26)</f>
        <v>0</v>
      </c>
      <c r="AB38" s="82" t="e">
        <f>AA38/Y38*100-100</f>
        <v>#DIV/0!</v>
      </c>
      <c r="AC38" s="276">
        <f>SUM(AC5+AC7+AC9+AC11+AC16+AC20+AC22+AC24+AC26)</f>
        <v>0</v>
      </c>
      <c r="AD38" s="127" t="e">
        <f>AC38/AA38*100-100</f>
        <v>#DIV/0!</v>
      </c>
      <c r="AE38" s="196">
        <f>SUM(AE5+AE7+AE9+AE11+AE16+AE20+AE22+AE24+AE26)</f>
        <v>0</v>
      </c>
      <c r="AF38" s="127" t="e">
        <f>AE38/AC38*100-100</f>
        <v>#DIV/0!</v>
      </c>
    </row>
    <row r="39" spans="1:32" ht="12.75">
      <c r="A39" s="285"/>
      <c r="B39" s="205"/>
      <c r="C39" s="204" t="s">
        <v>112</v>
      </c>
      <c r="D39" s="203"/>
      <c r="E39" s="206">
        <v>4836192.61</v>
      </c>
      <c r="F39" s="206">
        <v>5101073</v>
      </c>
      <c r="G39" s="206">
        <v>5537452.51</v>
      </c>
      <c r="H39" s="126">
        <f>G39/F39*100-100</f>
        <v>8.554661146782252</v>
      </c>
      <c r="I39" s="206">
        <v>6005007.92</v>
      </c>
      <c r="J39" s="82">
        <f>I39/G39*100-100</f>
        <v>8.443510967464718</v>
      </c>
      <c r="K39" s="206">
        <v>6649418</v>
      </c>
      <c r="L39" s="84">
        <f>K39/I39*100-100</f>
        <v>10.731211158835578</v>
      </c>
      <c r="M39" s="297">
        <v>7088883</v>
      </c>
      <c r="N39" s="82">
        <f>M39/K39*100-100</f>
        <v>6.609074658864884</v>
      </c>
      <c r="O39" s="206">
        <v>7088883</v>
      </c>
      <c r="P39" s="206"/>
      <c r="Q39" s="206">
        <v>7088883</v>
      </c>
      <c r="R39" s="206"/>
      <c r="S39" s="206">
        <v>7088883</v>
      </c>
      <c r="T39" s="206"/>
      <c r="U39" s="206">
        <v>7088883</v>
      </c>
      <c r="V39" s="82">
        <f>U39/S39*100-100</f>
        <v>0</v>
      </c>
      <c r="W39" s="206"/>
      <c r="X39" s="298"/>
      <c r="Y39" s="297"/>
      <c r="Z39" s="206"/>
      <c r="AA39" s="206"/>
      <c r="AB39" s="206"/>
      <c r="AC39" s="206"/>
      <c r="AD39" s="206"/>
      <c r="AE39" s="206"/>
      <c r="AF39" s="298"/>
    </row>
    <row r="40" spans="1:32" ht="13.5" thickBot="1">
      <c r="A40" s="286"/>
      <c r="B40" s="287"/>
      <c r="C40" s="288" t="s">
        <v>110</v>
      </c>
      <c r="D40" s="289"/>
      <c r="E40" s="290">
        <f>E37-E39</f>
        <v>4776589.749999997</v>
      </c>
      <c r="F40" s="290">
        <f>F37-F39</f>
        <v>5233625.6</v>
      </c>
      <c r="G40" s="290">
        <f>G37-G39</f>
        <v>5847553.960000001</v>
      </c>
      <c r="H40" s="291">
        <f>G40/F40*100-100</f>
        <v>11.730460046664433</v>
      </c>
      <c r="I40" s="290">
        <f>I37-I39</f>
        <v>5841302.400000002</v>
      </c>
      <c r="J40" s="291">
        <f>I40/G40*100-100</f>
        <v>-0.10690897497931928</v>
      </c>
      <c r="K40" s="290">
        <f>K37-K39</f>
        <v>5839788</v>
      </c>
      <c r="L40" s="292">
        <f>K40/I40*100-100</f>
        <v>-0.02592572505751889</v>
      </c>
      <c r="M40" s="299">
        <f>M37-M39</f>
        <v>5771546</v>
      </c>
      <c r="N40" s="291">
        <f>M40/K40*100-100</f>
        <v>-1.1685698179454391</v>
      </c>
      <c r="O40" s="290">
        <f>O37-O39</f>
        <v>6139817.134999998</v>
      </c>
      <c r="P40" s="290"/>
      <c r="Q40" s="290">
        <f>Q37-Q39</f>
        <v>6337446.992024999</v>
      </c>
      <c r="R40" s="290"/>
      <c r="S40" s="290">
        <f>S37-S39</f>
        <v>6507227.245372873</v>
      </c>
      <c r="T40" s="290"/>
      <c r="U40" s="290">
        <f>U37-U39</f>
        <v>6675491.874053465</v>
      </c>
      <c r="V40" s="291">
        <f>U40/S40*100-100</f>
        <v>2.585811472931752</v>
      </c>
      <c r="W40" s="290">
        <f>W37-W39</f>
        <v>13821672.442164265</v>
      </c>
      <c r="X40" s="300"/>
      <c r="Y40" s="299">
        <f>Y37-Y39</f>
        <v>14004497.738796728</v>
      </c>
      <c r="Z40" s="290"/>
      <c r="AA40" s="290">
        <f>AA37-AA39</f>
        <v>14145660.089878678</v>
      </c>
      <c r="AB40" s="290"/>
      <c r="AC40" s="290">
        <f>AC37-AC39</f>
        <v>14357845.036226857</v>
      </c>
      <c r="AD40" s="290"/>
      <c r="AE40" s="290">
        <f>AE37-AE39</f>
        <v>14573212.711770257</v>
      </c>
      <c r="AF40" s="300"/>
    </row>
    <row r="42" s="8" customFormat="1" ht="12.75"/>
    <row r="43" spans="1:11" ht="12.75">
      <c r="A43" s="5" t="s">
        <v>44</v>
      </c>
      <c r="B43" s="21" t="s">
        <v>82</v>
      </c>
      <c r="C43" s="21"/>
      <c r="D43" s="21"/>
      <c r="E43" s="21"/>
      <c r="F43" s="21"/>
      <c r="G43" s="21"/>
      <c r="H43" s="21"/>
      <c r="I43" s="21"/>
      <c r="J43" s="21"/>
      <c r="K43" s="21"/>
    </row>
    <row r="44" spans="1:17" ht="12.75">
      <c r="A44" s="5"/>
      <c r="B44" s="21" t="s">
        <v>65</v>
      </c>
      <c r="C44" s="21"/>
      <c r="D44" s="21"/>
      <c r="E44" s="21"/>
      <c r="F44" s="21"/>
      <c r="G44" s="21"/>
      <c r="H44" s="21"/>
      <c r="I44" s="21"/>
      <c r="J44" s="21"/>
      <c r="K44" s="21"/>
      <c r="Q44" s="8"/>
    </row>
    <row r="45" spans="1:16" ht="12.75">
      <c r="A45" s="5"/>
      <c r="B45" s="21" t="s">
        <v>46</v>
      </c>
      <c r="C45" s="21"/>
      <c r="D45" s="21"/>
      <c r="E45" s="21"/>
      <c r="F45" s="21"/>
      <c r="G45" s="21"/>
      <c r="H45" s="21"/>
      <c r="I45" s="21"/>
      <c r="J45" s="21"/>
      <c r="K45" s="21"/>
      <c r="L45" s="8"/>
      <c r="M45" s="8"/>
      <c r="N45" s="8"/>
      <c r="O45" s="8"/>
      <c r="P45" s="8"/>
    </row>
    <row r="47" spans="2:9" ht="12.75">
      <c r="B47" s="19" t="s">
        <v>45</v>
      </c>
      <c r="C47" s="19"/>
      <c r="H47" s="1"/>
      <c r="I47" s="7"/>
    </row>
    <row r="48" spans="2:17" ht="12.75">
      <c r="B48" s="6" t="s">
        <v>73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ht="12.75">
      <c r="B49" s="1" t="s">
        <v>130</v>
      </c>
    </row>
    <row r="50" ht="12.75">
      <c r="B50" s="1" t="s">
        <v>131</v>
      </c>
    </row>
    <row r="52" spans="2:9" ht="12.75">
      <c r="B52" s="1" t="s">
        <v>132</v>
      </c>
      <c r="H52" s="1"/>
      <c r="I52" s="7"/>
    </row>
    <row r="53" spans="2:17" ht="12.7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ht="12.75">
      <c r="B54" s="6" t="s">
        <v>72</v>
      </c>
    </row>
    <row r="55" spans="2:23" ht="12.75">
      <c r="B55" s="256" t="s">
        <v>133</v>
      </c>
      <c r="C55" s="257"/>
      <c r="D55" s="257"/>
      <c r="E55" s="257"/>
      <c r="F55" s="257"/>
      <c r="G55" s="257"/>
      <c r="H55" s="258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</row>
    <row r="56" spans="1:17" ht="12.75">
      <c r="A56" s="257"/>
      <c r="B56" s="256" t="s">
        <v>135</v>
      </c>
      <c r="C56" s="257"/>
      <c r="D56" s="257"/>
      <c r="E56" s="257"/>
      <c r="F56" s="257"/>
      <c r="G56" s="257"/>
      <c r="H56" s="258"/>
      <c r="I56" s="257"/>
      <c r="O56" s="6"/>
      <c r="P56" s="6"/>
      <c r="Q56" s="6"/>
    </row>
    <row r="57" spans="2:14" ht="12.75">
      <c r="B57" s="1" t="s">
        <v>134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60" spans="2:12" ht="12.75">
      <c r="B60" s="6" t="s">
        <v>128</v>
      </c>
      <c r="C60" s="6"/>
      <c r="D60" s="6"/>
      <c r="E60" s="6"/>
      <c r="F60" s="6"/>
      <c r="G60" s="6"/>
      <c r="H60" s="6"/>
      <c r="I60" s="6"/>
      <c r="J60" s="6"/>
      <c r="K60" s="6"/>
      <c r="L60" s="6"/>
    </row>
  </sheetData>
  <mergeCells count="6">
    <mergeCell ref="C4:D4"/>
    <mergeCell ref="C6:D6"/>
    <mergeCell ref="D1:K1"/>
    <mergeCell ref="N1:P1"/>
    <mergeCell ref="C2:D2"/>
    <mergeCell ref="B3:D3"/>
  </mergeCells>
  <printOptions/>
  <pageMargins left="0.1968503937007874" right="0.1968503937007874" top="0" bottom="0" header="0.5118110236220472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workbookViewId="0" topLeftCell="B1">
      <selection activeCell="H18" sqref="H18"/>
    </sheetView>
  </sheetViews>
  <sheetFormatPr defaultColWidth="9.00390625" defaultRowHeight="12.75"/>
  <cols>
    <col min="1" max="1" width="3.75390625" style="0" customWidth="1"/>
    <col min="2" max="2" width="36.625" style="0" customWidth="1"/>
    <col min="4" max="4" width="10.875" style="0" customWidth="1"/>
    <col min="5" max="5" width="7.75390625" style="0" customWidth="1"/>
    <col min="7" max="7" width="6.625" style="0" customWidth="1"/>
    <col min="9" max="9" width="7.125" style="0" customWidth="1"/>
    <col min="11" max="11" width="7.625" style="0" customWidth="1"/>
    <col min="13" max="13" width="6.875" style="0" customWidth="1"/>
    <col min="15" max="15" width="6.875" style="0" customWidth="1"/>
    <col min="17" max="17" width="7.625" style="0" customWidth="1"/>
    <col min="32" max="32" width="10.25390625" style="0" customWidth="1"/>
  </cols>
  <sheetData>
    <row r="1" spans="1:17" ht="13.5" thickBot="1">
      <c r="A1" s="11"/>
      <c r="B1" s="468" t="s">
        <v>170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1"/>
      <c r="Q1" s="1"/>
    </row>
    <row r="2" spans="1:32" ht="24">
      <c r="A2" s="469"/>
      <c r="B2" s="472" t="s">
        <v>0</v>
      </c>
      <c r="C2" s="27" t="s">
        <v>159</v>
      </c>
      <c r="D2" s="27" t="s">
        <v>160</v>
      </c>
      <c r="E2" s="57" t="s">
        <v>40</v>
      </c>
      <c r="F2" s="51">
        <v>2012</v>
      </c>
      <c r="G2" s="28" t="s">
        <v>40</v>
      </c>
      <c r="H2" s="57">
        <v>2013</v>
      </c>
      <c r="I2" s="51" t="s">
        <v>40</v>
      </c>
      <c r="J2" s="60">
        <v>2014</v>
      </c>
      <c r="K2" s="57" t="s">
        <v>40</v>
      </c>
      <c r="L2" s="183">
        <v>2015</v>
      </c>
      <c r="M2" s="29" t="s">
        <v>40</v>
      </c>
      <c r="N2" s="403">
        <v>2016</v>
      </c>
      <c r="O2" s="51" t="s">
        <v>40</v>
      </c>
      <c r="P2" s="60">
        <v>2017</v>
      </c>
      <c r="Q2" s="57" t="s">
        <v>40</v>
      </c>
      <c r="R2" s="60">
        <v>2018</v>
      </c>
      <c r="S2" s="57" t="s">
        <v>40</v>
      </c>
      <c r="T2" s="51">
        <v>2019</v>
      </c>
      <c r="U2" s="28" t="s">
        <v>40</v>
      </c>
      <c r="V2" s="57">
        <v>2020</v>
      </c>
      <c r="W2" s="405" t="s">
        <v>40</v>
      </c>
      <c r="X2" s="28">
        <v>2021</v>
      </c>
      <c r="Y2" s="28" t="s">
        <v>40</v>
      </c>
      <c r="Z2" s="57">
        <v>2022</v>
      </c>
      <c r="AA2" s="405" t="s">
        <v>40</v>
      </c>
      <c r="AB2" s="410">
        <v>2023</v>
      </c>
      <c r="AC2" s="239" t="s">
        <v>40</v>
      </c>
      <c r="AD2" s="57">
        <v>2024</v>
      </c>
      <c r="AE2" s="51" t="s">
        <v>40</v>
      </c>
      <c r="AF2" s="29">
        <v>2025</v>
      </c>
    </row>
    <row r="3" spans="1:32" ht="12.75">
      <c r="A3" s="470"/>
      <c r="B3" s="473"/>
      <c r="C3" s="30">
        <f>C5+C6+C7+C8+C9+C10+C11+C12+C13+C14+C15+C16+C17+C18+C19+C20</f>
        <v>13716021.030000001</v>
      </c>
      <c r="D3" s="30">
        <f>D5+D6+D7+D8+D9+D10+D11+D12+D13+D14+D15+D16+D17+D18+D19+D20</f>
        <v>13198393</v>
      </c>
      <c r="E3" s="31">
        <f>D3/C3*100-100</f>
        <v>-3.7738935283624357</v>
      </c>
      <c r="F3" s="184">
        <f>F5+F6+F7+F8+F9+F10+F11+F12+F13+F14+F15+F16+F17+F18+F19+F20</f>
        <v>13300350.24</v>
      </c>
      <c r="G3" s="31">
        <f>F3/D3*100-100</f>
        <v>0.7724973790369773</v>
      </c>
      <c r="H3" s="30">
        <f>H5+H6+H7+H8+H9+H10+H11+H12+H13+H14+H15+H16+H17+H18+H19+H20</f>
        <v>15839032.498400003</v>
      </c>
      <c r="I3" s="31">
        <f>H3/F3*100-100</f>
        <v>19.087333886630063</v>
      </c>
      <c r="J3" s="184">
        <f>J5+J6+J7+J8+J9+J10+J11+J12+J13+J14+J15+J16+J17+J18+J19+J20</f>
        <v>14247667.685844002</v>
      </c>
      <c r="K3" s="31">
        <f>J3/H3*100-100</f>
        <v>-10.047108702610174</v>
      </c>
      <c r="L3" s="184">
        <f>L5+L6+L7+L8+L9+L10+L11+L12+L13+L14+L15+L16+L17+L18+L19+L20</f>
        <v>14675097.716419322</v>
      </c>
      <c r="M3" s="32">
        <f>L3/J3*100-100</f>
        <v>3</v>
      </c>
      <c r="N3" s="240">
        <f>N5+N6+N7+N8+N9+N10+N11+N12+N13+N14+N15+N16+N17+N18+N19+N20</f>
        <v>15041975.159329804</v>
      </c>
      <c r="O3" s="52">
        <f>N3/L3*100-100</f>
        <v>2.499999999999986</v>
      </c>
      <c r="P3" s="30">
        <f>P5+P6+P7+P8+P9+P10+P11+P12+P13+P14+P15+P16+P17+P18+P19+P20</f>
        <v>15418024.53831305</v>
      </c>
      <c r="Q3" s="31">
        <f>P3/N3*100-100</f>
        <v>2.500000000000014</v>
      </c>
      <c r="R3" s="30">
        <f>R5+R6+R7+R8+R9+R10+R11+R12+R13+R14+R15+R16+R17+R18+R19+R20</f>
        <v>15803475.151770875</v>
      </c>
      <c r="S3" s="31">
        <f>R3/P3*100-100</f>
        <v>2.499999999999986</v>
      </c>
      <c r="T3" s="184">
        <f>T5+T6+T7+T8+T9+T10+T11+T12+T13+T14+T15+T16+T17+T18+T19+T20</f>
        <v>16198562.030565146</v>
      </c>
      <c r="U3" s="31">
        <f>T3/R3*100-100</f>
        <v>2.499999999999986</v>
      </c>
      <c r="V3" s="30">
        <f>V5+V6+V7+V8+V9+V10+V11+V12+V13+V14+V15+V16+V17+V18+V19+V20</f>
        <v>16603526.081329275</v>
      </c>
      <c r="W3" s="52">
        <f>V3/T3*100-100</f>
        <v>2.499999999999986</v>
      </c>
      <c r="X3" s="30">
        <f>X5+X6+X7+X8+X9+X10+X11+X12+X13+X14+X15+X16+X17+X18+X19+X20</f>
        <v>17018614.233362507</v>
      </c>
      <c r="Y3" s="31">
        <f>X3/V3*100-100</f>
        <v>2.499999999999986</v>
      </c>
      <c r="Z3" s="30">
        <f>Z5+Z6+Z7+Z8+Z9+Z10+Z11+Z12+Z13+Z14+Z15+Z16+Z17+Z18+Z19+Z20</f>
        <v>17444079.589196566</v>
      </c>
      <c r="AA3" s="52">
        <f>Z3/X3*100-100</f>
        <v>2.499999999999986</v>
      </c>
      <c r="AB3" s="411">
        <f>AB5+AB6+AB7+AB8+AB9+AB10+AB11+AB12+AB13+AB14+AB15+AB16+AB17+AB18+AB19+AB20</f>
        <v>17880181.578926485</v>
      </c>
      <c r="AC3" s="413">
        <f>AB3/Z3*100-100</f>
        <v>2.5000000000000284</v>
      </c>
      <c r="AD3" s="30">
        <f>AD5+AD6+AD7+AD8+AD9+AD10+AD11+AD12+AD13+AD14+AD15+AD16+AD17+AD18+AD19+AD20</f>
        <v>18327186.118399642</v>
      </c>
      <c r="AE3" s="52">
        <f>AD3/AB3*100-100</f>
        <v>2.4999999999999716</v>
      </c>
      <c r="AF3" s="241">
        <f>AF5+AF6+AF7+AF8+AF9+AF10+AF11+AF12+AF13+AF14+AF15+AF16+AF17+AF18+AF19+AF20</f>
        <v>18785365.771359634</v>
      </c>
    </row>
    <row r="4" spans="1:32" ht="12.75">
      <c r="A4" s="471"/>
      <c r="B4" s="14" t="s">
        <v>1</v>
      </c>
      <c r="C4" s="33"/>
      <c r="D4" s="33"/>
      <c r="E4" s="34"/>
      <c r="F4" s="185"/>
      <c r="G4" s="34"/>
      <c r="H4" s="33"/>
      <c r="I4" s="34"/>
      <c r="J4" s="185"/>
      <c r="K4" s="34"/>
      <c r="L4" s="185"/>
      <c r="M4" s="35"/>
      <c r="N4" s="242"/>
      <c r="O4" s="53"/>
      <c r="P4" s="33"/>
      <c r="Q4" s="34"/>
      <c r="R4" s="33"/>
      <c r="S4" s="34"/>
      <c r="T4" s="185"/>
      <c r="U4" s="34"/>
      <c r="V4" s="33"/>
      <c r="W4" s="53"/>
      <c r="X4" s="33"/>
      <c r="Y4" s="34"/>
      <c r="Z4" s="33"/>
      <c r="AA4" s="53"/>
      <c r="AB4" s="412"/>
      <c r="AC4" s="414"/>
      <c r="AD4" s="33"/>
      <c r="AE4" s="53"/>
      <c r="AF4" s="243"/>
    </row>
    <row r="5" spans="1:32" ht="12.75">
      <c r="A5" s="395" t="s">
        <v>10</v>
      </c>
      <c r="B5" s="12" t="s">
        <v>58</v>
      </c>
      <c r="C5" s="36">
        <v>904062.28</v>
      </c>
      <c r="D5" s="36">
        <v>899368</v>
      </c>
      <c r="E5" s="37">
        <f>D5/C5*100-100</f>
        <v>-0.5192429884366021</v>
      </c>
      <c r="F5" s="186">
        <v>991354</v>
      </c>
      <c r="G5" s="37">
        <f>F5/D5*100-100</f>
        <v>10.22784888944237</v>
      </c>
      <c r="H5" s="186">
        <f aca="true" t="shared" si="0" ref="H5:H13">F5*3.5%+F5</f>
        <v>1026051.39</v>
      </c>
      <c r="I5" s="37">
        <f>H5/F5*100-100</f>
        <v>3.499999999999986</v>
      </c>
      <c r="J5" s="186">
        <f aca="true" t="shared" si="1" ref="J5:J13">H5*3.5%+H5</f>
        <v>1061963.18865</v>
      </c>
      <c r="K5" s="37">
        <f>J5/H5*100-100</f>
        <v>3.499999999999986</v>
      </c>
      <c r="L5" s="186">
        <f>J5*3%+J5</f>
        <v>1093822.0843095</v>
      </c>
      <c r="M5" s="38">
        <f>L5/J5*100-100</f>
        <v>3</v>
      </c>
      <c r="N5" s="244">
        <f>L5*2.5%+L5</f>
        <v>1121167.6364172373</v>
      </c>
      <c r="O5" s="37">
        <f>N5/L5*100-100</f>
        <v>2.499999999999986</v>
      </c>
      <c r="P5" s="244">
        <f>N5*2.5%+N5</f>
        <v>1149196.8273276682</v>
      </c>
      <c r="Q5" s="37">
        <f>P5/N5*100-100</f>
        <v>2.499999999999986</v>
      </c>
      <c r="R5" s="244">
        <f>P5*2.5%+P5</f>
        <v>1177926.7480108598</v>
      </c>
      <c r="S5" s="37">
        <f>R5/P5*100-100</f>
        <v>2.499999999999986</v>
      </c>
      <c r="T5" s="244">
        <f>R5*2.5%+R5</f>
        <v>1207374.9167111313</v>
      </c>
      <c r="U5" s="37">
        <f>T5/R5*100-100</f>
        <v>2.499999999999986</v>
      </c>
      <c r="V5" s="244">
        <f>T5*2.5%+T5</f>
        <v>1237559.2896289097</v>
      </c>
      <c r="W5" s="406">
        <f>V5/T5*100-100</f>
        <v>2.500000000000014</v>
      </c>
      <c r="X5" s="244">
        <f>V5*2.5%+V5</f>
        <v>1268498.2718696324</v>
      </c>
      <c r="Y5" s="37">
        <f>X5/V5*100-100</f>
        <v>2.499999999999986</v>
      </c>
      <c r="Z5" s="244">
        <f>X5*2.5%+X5</f>
        <v>1300210.7286663733</v>
      </c>
      <c r="AA5" s="406">
        <f>Z5/X5*100-100</f>
        <v>2.500000000000014</v>
      </c>
      <c r="AB5" s="244">
        <f>Z5*2.5%+Z5</f>
        <v>1332715.9968830326</v>
      </c>
      <c r="AC5" s="415">
        <f>AB5/Z5*100-100</f>
        <v>2.499999999999986</v>
      </c>
      <c r="AD5" s="244">
        <f>AB5*2.5%+AB5</f>
        <v>1366033.8968051085</v>
      </c>
      <c r="AE5" s="406">
        <f>AD5/AB5*100-100</f>
        <v>2.500000000000014</v>
      </c>
      <c r="AF5" s="244">
        <f>AD5*2.5%+AD5</f>
        <v>1400184.7442252361</v>
      </c>
    </row>
    <row r="6" spans="1:32" ht="12.75">
      <c r="A6" s="395" t="s">
        <v>2</v>
      </c>
      <c r="B6" s="12" t="s">
        <v>59</v>
      </c>
      <c r="C6" s="36">
        <v>275500.57</v>
      </c>
      <c r="D6" s="36">
        <v>302050</v>
      </c>
      <c r="E6" s="37">
        <f>D6/C6*100-100</f>
        <v>9.63679675871451</v>
      </c>
      <c r="F6" s="186">
        <v>312621.75</v>
      </c>
      <c r="G6" s="37">
        <f>F6/D6*100-100</f>
        <v>3.499999999999986</v>
      </c>
      <c r="H6" s="186">
        <f t="shared" si="0"/>
        <v>323563.51125</v>
      </c>
      <c r="I6" s="37">
        <f>H6/F6*100-100</f>
        <v>3.499999999999986</v>
      </c>
      <c r="J6" s="186">
        <f t="shared" si="1"/>
        <v>334888.23414375</v>
      </c>
      <c r="K6" s="37">
        <f>J6/H6*100-100</f>
        <v>3.499999999999986</v>
      </c>
      <c r="L6" s="186">
        <f>J6*3%+J6</f>
        <v>344934.8811680625</v>
      </c>
      <c r="M6" s="38">
        <f>L6/J6*100-100</f>
        <v>3</v>
      </c>
      <c r="N6" s="244">
        <f>L6*2.5%+L6</f>
        <v>353558.25319726404</v>
      </c>
      <c r="O6" s="37">
        <f>N6/L6*100-100</f>
        <v>2.499999999999986</v>
      </c>
      <c r="P6" s="244">
        <f>N6*2.5%+N6</f>
        <v>362397.20952719566</v>
      </c>
      <c r="Q6" s="37">
        <f>P6/N6*100-100</f>
        <v>2.500000000000014</v>
      </c>
      <c r="R6" s="244">
        <f>P6*2.5%+P6</f>
        <v>371457.1397653755</v>
      </c>
      <c r="S6" s="37">
        <f>R6/P6*100-100</f>
        <v>2.499999999999986</v>
      </c>
      <c r="T6" s="244">
        <f>R6*2.5%+R6</f>
        <v>380743.5682595099</v>
      </c>
      <c r="U6" s="37">
        <f>T6/R6*100-100</f>
        <v>2.499999999999986</v>
      </c>
      <c r="V6" s="244">
        <f>T6*2.5%+T6</f>
        <v>390262.1574659977</v>
      </c>
      <c r="W6" s="406">
        <f>V6/T6*100-100</f>
        <v>2.499999999999986</v>
      </c>
      <c r="X6" s="244">
        <f>V6*2.5%+V6</f>
        <v>400018.7114026476</v>
      </c>
      <c r="Y6" s="37">
        <f>X6/V6*100-100</f>
        <v>2.499999999999986</v>
      </c>
      <c r="Z6" s="244">
        <f>X6*2.5%+X6</f>
        <v>410019.1791877138</v>
      </c>
      <c r="AA6" s="406">
        <f>Z6/X6*100-100</f>
        <v>2.499999999999986</v>
      </c>
      <c r="AB6" s="244">
        <f>Z6*2.5%+Z6</f>
        <v>420269.6586674066</v>
      </c>
      <c r="AC6" s="415">
        <f>AB6/Z6*100-100</f>
        <v>2.499999999999986</v>
      </c>
      <c r="AD6" s="244">
        <f>AB6*2.5%+AB6</f>
        <v>430776.40013409173</v>
      </c>
      <c r="AE6" s="406">
        <f>AD6/AB6*100-100</f>
        <v>2.499999999999986</v>
      </c>
      <c r="AF6" s="244">
        <f>AD6*2.5%+AD6</f>
        <v>441545.810137444</v>
      </c>
    </row>
    <row r="7" spans="1:32" ht="38.25">
      <c r="A7" s="395" t="s">
        <v>3</v>
      </c>
      <c r="B7" s="16" t="s">
        <v>166</v>
      </c>
      <c r="C7" s="36">
        <v>153243.86</v>
      </c>
      <c r="D7" s="36">
        <v>138742</v>
      </c>
      <c r="E7" s="37">
        <f>D7/C7*100-100</f>
        <v>-9.463256798673697</v>
      </c>
      <c r="F7" s="186">
        <v>143597.98</v>
      </c>
      <c r="G7" s="37">
        <f>F7/D7*100-100</f>
        <v>3.5000072076227866</v>
      </c>
      <c r="H7" s="186">
        <f t="shared" si="0"/>
        <v>148623.9093</v>
      </c>
      <c r="I7" s="37">
        <f>H7/F7*100-100</f>
        <v>3.499999999999986</v>
      </c>
      <c r="J7" s="186">
        <f t="shared" si="1"/>
        <v>153825.7461255</v>
      </c>
      <c r="K7" s="37">
        <f>J7/H7*100-100</f>
        <v>3.500000000000014</v>
      </c>
      <c r="L7" s="186">
        <f>J7*3%+J7</f>
        <v>158440.518509265</v>
      </c>
      <c r="M7" s="38">
        <f>L7/J7*100-100</f>
        <v>3</v>
      </c>
      <c r="N7" s="244">
        <f>L7*2.5%+L7</f>
        <v>162401.53147199663</v>
      </c>
      <c r="O7" s="37">
        <f>N7/L7*100-100</f>
        <v>2.499999999999986</v>
      </c>
      <c r="P7" s="244">
        <f>N7*2.5%+N7</f>
        <v>166461.56975879654</v>
      </c>
      <c r="Q7" s="37">
        <f>P7/N7*100-100</f>
        <v>2.499999999999986</v>
      </c>
      <c r="R7" s="244">
        <f>P7*2.5%+P7</f>
        <v>170623.10900276646</v>
      </c>
      <c r="S7" s="37">
        <f>R7/P7*100-100</f>
        <v>2.500000000000014</v>
      </c>
      <c r="T7" s="244">
        <f>R7*2.5%+R7</f>
        <v>174888.68672783562</v>
      </c>
      <c r="U7" s="37">
        <f>T7/R7*100-100</f>
        <v>2.499999999999986</v>
      </c>
      <c r="V7" s="244">
        <f>T7*2.5%+T7</f>
        <v>179260.90389603152</v>
      </c>
      <c r="W7" s="406">
        <f>V7/T7*100-100</f>
        <v>2.500000000000014</v>
      </c>
      <c r="X7" s="244">
        <f>V7*2.5%+V7</f>
        <v>183742.42649343231</v>
      </c>
      <c r="Y7" s="37">
        <f>X7/V7*100-100</f>
        <v>2.499999999999986</v>
      </c>
      <c r="Z7" s="244">
        <f>X7*2.5%+X7</f>
        <v>188335.98715576812</v>
      </c>
      <c r="AA7" s="406">
        <f>Z7/X7*100-100</f>
        <v>2.499999999999986</v>
      </c>
      <c r="AB7" s="244">
        <f>Z7*2.5%+Z7</f>
        <v>193044.38683466232</v>
      </c>
      <c r="AC7" s="415">
        <f>AB7/Z7*100-100</f>
        <v>2.499999999999986</v>
      </c>
      <c r="AD7" s="244">
        <f>AB7*2.5%+AB7</f>
        <v>197870.4965055289</v>
      </c>
      <c r="AE7" s="406">
        <f>AD7/AB7*100-100</f>
        <v>2.500000000000014</v>
      </c>
      <c r="AF7" s="244">
        <f>AD7*2.5%+AD7</f>
        <v>202817.25891816712</v>
      </c>
    </row>
    <row r="8" spans="1:32" ht="12.75">
      <c r="A8" s="395" t="s">
        <v>8</v>
      </c>
      <c r="B8" s="15" t="s">
        <v>52</v>
      </c>
      <c r="C8" s="36">
        <v>1147841.44</v>
      </c>
      <c r="D8" s="36">
        <v>1312788</v>
      </c>
      <c r="E8" s="37">
        <f>D8/C8*100-100</f>
        <v>14.370152030754355</v>
      </c>
      <c r="F8" s="186">
        <v>1358735.58</v>
      </c>
      <c r="G8" s="37">
        <f>F8/D8*100-100</f>
        <v>3.500000000000014</v>
      </c>
      <c r="H8" s="186">
        <f t="shared" si="0"/>
        <v>1406291.3253000001</v>
      </c>
      <c r="I8" s="37">
        <f>H8/F8*100-100</f>
        <v>3.500000000000014</v>
      </c>
      <c r="J8" s="186">
        <f t="shared" si="1"/>
        <v>1455511.5216855002</v>
      </c>
      <c r="K8" s="37">
        <f>J8/H8*100-100</f>
        <v>3.499999999999986</v>
      </c>
      <c r="L8" s="186">
        <f>J8*3%+J8</f>
        <v>1499176.8673360653</v>
      </c>
      <c r="M8" s="38">
        <f>L8/J8*100-100</f>
        <v>3</v>
      </c>
      <c r="N8" s="244">
        <f>L8*2.5%+L8</f>
        <v>1536656.2890194668</v>
      </c>
      <c r="O8" s="37">
        <f>N8/L8*100-100</f>
        <v>2.499999999999986</v>
      </c>
      <c r="P8" s="244">
        <f>N8*2.5%+N8</f>
        <v>1575072.6962449534</v>
      </c>
      <c r="Q8" s="37">
        <f>P8/N8*100-100</f>
        <v>2.499999999999986</v>
      </c>
      <c r="R8" s="244">
        <f>P8*2.5%+P8</f>
        <v>1614449.5136510772</v>
      </c>
      <c r="S8" s="37">
        <f>R8/P8*100-100</f>
        <v>2.499999999999986</v>
      </c>
      <c r="T8" s="244">
        <f>R8*2.5%+R8</f>
        <v>1654810.751492354</v>
      </c>
      <c r="U8" s="37">
        <f>T8/R8*100-100</f>
        <v>2.499999999999986</v>
      </c>
      <c r="V8" s="244">
        <f>T8*2.5%+T8</f>
        <v>1696181.020279663</v>
      </c>
      <c r="W8" s="406">
        <f>V8/T8*100-100</f>
        <v>2.499999999999986</v>
      </c>
      <c r="X8" s="244">
        <f>V8*2.5%+V8</f>
        <v>1738585.5457866546</v>
      </c>
      <c r="Y8" s="37">
        <f>X8/V8*100-100</f>
        <v>2.500000000000014</v>
      </c>
      <c r="Z8" s="244">
        <f>X8*2.5%+X8</f>
        <v>1782050.184431321</v>
      </c>
      <c r="AA8" s="406">
        <f>Z8/X8*100-100</f>
        <v>2.500000000000014</v>
      </c>
      <c r="AB8" s="244">
        <f>Z8*2.5%+Z8</f>
        <v>1826601.439042104</v>
      </c>
      <c r="AC8" s="415">
        <f>AB8/Z8*100-100</f>
        <v>2.499999999999986</v>
      </c>
      <c r="AD8" s="244">
        <f>AB8*2.5%+AB8</f>
        <v>1872266.4750181565</v>
      </c>
      <c r="AE8" s="406">
        <f>AD8/AB8*100-100</f>
        <v>2.499999999999986</v>
      </c>
      <c r="AF8" s="244">
        <f>AD8*2.5%+AD8</f>
        <v>1919073.1368936105</v>
      </c>
    </row>
    <row r="9" spans="1:32" ht="12.75">
      <c r="A9" s="395" t="s">
        <v>9</v>
      </c>
      <c r="B9" s="12" t="s">
        <v>53</v>
      </c>
      <c r="C9" s="36"/>
      <c r="D9" s="36"/>
      <c r="E9" s="37"/>
      <c r="F9" s="186"/>
      <c r="G9" s="37"/>
      <c r="H9" s="186">
        <f t="shared" si="0"/>
        <v>0</v>
      </c>
      <c r="I9" s="182"/>
      <c r="J9" s="186">
        <f t="shared" si="1"/>
        <v>0</v>
      </c>
      <c r="K9" s="182"/>
      <c r="L9" s="186">
        <f>J9*3.5%+J9</f>
        <v>0</v>
      </c>
      <c r="M9" s="401"/>
      <c r="N9" s="244">
        <f>L9*3.5%+L9</f>
        <v>0</v>
      </c>
      <c r="O9" s="182"/>
      <c r="P9" s="244">
        <f>N9*3.5%+N9</f>
        <v>0</v>
      </c>
      <c r="Q9" s="182"/>
      <c r="R9" s="244">
        <f>P9*3.5%+P9</f>
        <v>0</v>
      </c>
      <c r="S9" s="182"/>
      <c r="T9" s="244">
        <f>R9*3.5%+R9</f>
        <v>0</v>
      </c>
      <c r="U9" s="37"/>
      <c r="V9" s="244">
        <f>T9*3.5%+T9</f>
        <v>0</v>
      </c>
      <c r="W9" s="407"/>
      <c r="X9" s="244">
        <f>V9*3.5%+V9</f>
        <v>0</v>
      </c>
      <c r="Y9" s="37"/>
      <c r="Z9" s="244">
        <f>X9*3.5%+X9</f>
        <v>0</v>
      </c>
      <c r="AA9" s="407"/>
      <c r="AB9" s="244">
        <f>Z9*3.5%+Z9</f>
        <v>0</v>
      </c>
      <c r="AC9" s="415"/>
      <c r="AD9" s="244">
        <f>AB9*3.5%+AB9</f>
        <v>0</v>
      </c>
      <c r="AE9" s="406"/>
      <c r="AF9" s="244">
        <f>AD9*3.5%+AD9</f>
        <v>0</v>
      </c>
    </row>
    <row r="10" spans="1:32" ht="12.75">
      <c r="A10" s="395" t="s">
        <v>6</v>
      </c>
      <c r="B10" s="15" t="s">
        <v>79</v>
      </c>
      <c r="C10" s="40">
        <v>125600</v>
      </c>
      <c r="D10" s="40"/>
      <c r="E10" s="41"/>
      <c r="F10" s="190"/>
      <c r="G10" s="37"/>
      <c r="H10" s="186">
        <f t="shared" si="0"/>
        <v>0</v>
      </c>
      <c r="I10" s="37"/>
      <c r="J10" s="186">
        <f t="shared" si="1"/>
        <v>0</v>
      </c>
      <c r="K10" s="37"/>
      <c r="L10" s="186">
        <f>J10*3.5%+J10</f>
        <v>0</v>
      </c>
      <c r="M10" s="38"/>
      <c r="N10" s="244">
        <f>L10*3.5%+L10</f>
        <v>0</v>
      </c>
      <c r="O10" s="37"/>
      <c r="P10" s="244">
        <f>N10*3.5%+N10</f>
        <v>0</v>
      </c>
      <c r="Q10" s="37"/>
      <c r="R10" s="244">
        <f>P10*3.5%+P10</f>
        <v>0</v>
      </c>
      <c r="S10" s="37"/>
      <c r="T10" s="244">
        <f>R10*3.5%+R10</f>
        <v>0</v>
      </c>
      <c r="U10" s="37"/>
      <c r="V10" s="244">
        <f>T10*3.5%+T10</f>
        <v>0</v>
      </c>
      <c r="W10" s="406"/>
      <c r="X10" s="244">
        <f>V10*3.5%+V10</f>
        <v>0</v>
      </c>
      <c r="Y10" s="37"/>
      <c r="Z10" s="244">
        <f>X10*3.5%+X10</f>
        <v>0</v>
      </c>
      <c r="AA10" s="406"/>
      <c r="AB10" s="244">
        <f>Z10*3.5%+Z10</f>
        <v>0</v>
      </c>
      <c r="AC10" s="415"/>
      <c r="AD10" s="244">
        <f>AB10*3.5%+AB10</f>
        <v>0</v>
      </c>
      <c r="AE10" s="406"/>
      <c r="AF10" s="244">
        <f>AD10*3.5%+AD10</f>
        <v>0</v>
      </c>
    </row>
    <row r="11" spans="1:32" ht="12.75">
      <c r="A11" s="395" t="s">
        <v>7</v>
      </c>
      <c r="B11" s="12" t="s">
        <v>54</v>
      </c>
      <c r="C11" s="36">
        <v>7518929</v>
      </c>
      <c r="D11" s="36">
        <v>7966539</v>
      </c>
      <c r="E11" s="37">
        <f>D11/C11*100-100</f>
        <v>5.953108481274398</v>
      </c>
      <c r="F11" s="186">
        <v>8245367.86</v>
      </c>
      <c r="G11" s="37">
        <f>F11/D11*100-100</f>
        <v>3.49999993723749</v>
      </c>
      <c r="H11" s="186">
        <f t="shared" si="0"/>
        <v>8533955.735100001</v>
      </c>
      <c r="I11" s="37">
        <f>H11/F11*100-100</f>
        <v>3.500000000000014</v>
      </c>
      <c r="J11" s="186">
        <f t="shared" si="1"/>
        <v>8832644.185828501</v>
      </c>
      <c r="K11" s="37">
        <f>J11/H11*100-100</f>
        <v>3.499999999999986</v>
      </c>
      <c r="L11" s="186">
        <f>J11*3%+J11</f>
        <v>9097623.511403356</v>
      </c>
      <c r="M11" s="38">
        <f>L11/J11*100-100</f>
        <v>3</v>
      </c>
      <c r="N11" s="244">
        <f>L11*2.5%+L11</f>
        <v>9325064.09918844</v>
      </c>
      <c r="O11" s="37">
        <f>N11/L11*100-100</f>
        <v>2.499999999999986</v>
      </c>
      <c r="P11" s="244">
        <f>N11*2.5%+N11</f>
        <v>9558190.70166815</v>
      </c>
      <c r="Q11" s="37">
        <f>P11/N11*100-100</f>
        <v>2.499999999999986</v>
      </c>
      <c r="R11" s="244">
        <f>P11*2.5%+P11</f>
        <v>9797145.469209854</v>
      </c>
      <c r="S11" s="37">
        <f>R11/P11*100-100</f>
        <v>2.499999999999986</v>
      </c>
      <c r="T11" s="244">
        <f>R11*2.5%+R11</f>
        <v>10042074.1059401</v>
      </c>
      <c r="U11" s="37">
        <f>T11/R11*100-100</f>
        <v>2.499999999999986</v>
      </c>
      <c r="V11" s="244">
        <f>T11*2.5%+T11</f>
        <v>10293125.958588602</v>
      </c>
      <c r="W11" s="406">
        <f>V11/T11*100-100</f>
        <v>2.499999999999986</v>
      </c>
      <c r="X11" s="244">
        <f>V11*2.5%+V11</f>
        <v>10550454.107553316</v>
      </c>
      <c r="Y11" s="37">
        <f>X11/V11*100-100</f>
        <v>2.499999999999986</v>
      </c>
      <c r="Z11" s="244">
        <f>X11*2.5%+X11</f>
        <v>10814215.460242148</v>
      </c>
      <c r="AA11" s="406">
        <f>Z11/X11*100-100</f>
        <v>2.499999999999986</v>
      </c>
      <c r="AB11" s="244">
        <f>Z11*2.5%+Z11</f>
        <v>11084570.846748203</v>
      </c>
      <c r="AC11" s="415">
        <f>AB11/Z11*100-100</f>
        <v>2.500000000000014</v>
      </c>
      <c r="AD11" s="244">
        <f>AB11*2.5%+AB11</f>
        <v>11361685.117916908</v>
      </c>
      <c r="AE11" s="406">
        <f>AD11/AB11*100-100</f>
        <v>2.499999999999986</v>
      </c>
      <c r="AF11" s="244">
        <f>AD11*2.5%+AD11</f>
        <v>11645727.24586483</v>
      </c>
    </row>
    <row r="12" spans="1:32" ht="25.5">
      <c r="A12" s="395" t="s">
        <v>47</v>
      </c>
      <c r="B12" s="16" t="s">
        <v>55</v>
      </c>
      <c r="C12" s="36">
        <v>2821388.16</v>
      </c>
      <c r="D12" s="36">
        <v>1778387</v>
      </c>
      <c r="E12" s="37">
        <f>D12/C12*100-100</f>
        <v>-36.967659210705705</v>
      </c>
      <c r="F12" s="186">
        <v>1840630.54</v>
      </c>
      <c r="G12" s="37">
        <f>F12/D12*100-100</f>
        <v>3.499999718846354</v>
      </c>
      <c r="H12" s="186">
        <f t="shared" si="0"/>
        <v>1905052.6089</v>
      </c>
      <c r="I12" s="37">
        <f>H12/F12*100-100</f>
        <v>3.500000000000014</v>
      </c>
      <c r="J12" s="186">
        <f t="shared" si="1"/>
        <v>1971729.4502115</v>
      </c>
      <c r="K12" s="37">
        <f>J12/H12*100-100</f>
        <v>3.499999999999986</v>
      </c>
      <c r="L12" s="186">
        <f>J12*3%+J12</f>
        <v>2030881.3337178451</v>
      </c>
      <c r="M12" s="38">
        <f>L12/J12*100-100</f>
        <v>3</v>
      </c>
      <c r="N12" s="244">
        <f>L12*2.5%+L12</f>
        <v>2081653.3670607912</v>
      </c>
      <c r="O12" s="37">
        <f>N12/L12*100-100</f>
        <v>2.499999999999986</v>
      </c>
      <c r="P12" s="244">
        <f>N12*2.5%+N12</f>
        <v>2133694.701237311</v>
      </c>
      <c r="Q12" s="37">
        <f>P12/N12*100-100</f>
        <v>2.500000000000014</v>
      </c>
      <c r="R12" s="244">
        <f>P12*2.5%+P12</f>
        <v>2187037.068768244</v>
      </c>
      <c r="S12" s="37">
        <f>R12/P12*100-100</f>
        <v>2.499999999999986</v>
      </c>
      <c r="T12" s="244">
        <f>R12*2.5%+R12</f>
        <v>2241712.9954874497</v>
      </c>
      <c r="U12" s="37">
        <f>T12/R12*100-100</f>
        <v>2.499999999999986</v>
      </c>
      <c r="V12" s="244">
        <f>T12*2.5%+T12</f>
        <v>2297755.820374636</v>
      </c>
      <c r="W12" s="406">
        <f>V12/T12*100-100</f>
        <v>2.499999999999986</v>
      </c>
      <c r="X12" s="244">
        <f>V12*2.5%+V12</f>
        <v>2355199.715884002</v>
      </c>
      <c r="Y12" s="37">
        <f>X12/V12*100-100</f>
        <v>2.499999999999986</v>
      </c>
      <c r="Z12" s="244">
        <f>X12*2.5%+X12</f>
        <v>2414079.7087811017</v>
      </c>
      <c r="AA12" s="406">
        <f>Z12/X12*100-100</f>
        <v>2.499999999999986</v>
      </c>
      <c r="AB12" s="244">
        <f>Z12*2.5%+Z12</f>
        <v>2474431.701500629</v>
      </c>
      <c r="AC12" s="415">
        <f>AB12/Z12*100-100</f>
        <v>2.499999999999986</v>
      </c>
      <c r="AD12" s="244">
        <f>AB12*2.5%+AB12</f>
        <v>2536292.4940381446</v>
      </c>
      <c r="AE12" s="406">
        <f>AD12/AB12*100-100</f>
        <v>2.499999999999986</v>
      </c>
      <c r="AF12" s="244">
        <f>AD12*2.5%+AD12</f>
        <v>2599699.806389098</v>
      </c>
    </row>
    <row r="13" spans="1:32" ht="25.5">
      <c r="A13" s="395" t="s">
        <v>48</v>
      </c>
      <c r="B13" s="17" t="s">
        <v>56</v>
      </c>
      <c r="C13" s="36">
        <v>440347.47</v>
      </c>
      <c r="D13" s="36">
        <v>172413</v>
      </c>
      <c r="E13" s="37">
        <f>D13/C13*100-100</f>
        <v>-60.846147248217406</v>
      </c>
      <c r="F13" s="186">
        <v>178447.45</v>
      </c>
      <c r="G13" s="37">
        <f>F13/D13*100-100</f>
        <v>3.499997099986672</v>
      </c>
      <c r="H13" s="186">
        <f t="shared" si="0"/>
        <v>184693.11075000002</v>
      </c>
      <c r="I13" s="37">
        <f>H13/F13*100-100</f>
        <v>3.500000000000014</v>
      </c>
      <c r="J13" s="186">
        <f t="shared" si="1"/>
        <v>191157.36962625003</v>
      </c>
      <c r="K13" s="37">
        <f>J13/H13*100-100</f>
        <v>3.500000000000014</v>
      </c>
      <c r="L13" s="186">
        <f>J13*3%+J13</f>
        <v>196892.09071503754</v>
      </c>
      <c r="M13" s="38">
        <f>L13/J13*100-100</f>
        <v>3</v>
      </c>
      <c r="N13" s="244">
        <f>L13*2.5%+L13</f>
        <v>201814.39298291347</v>
      </c>
      <c r="O13" s="37">
        <f>N13/L13*100-100</f>
        <v>2.499999999999986</v>
      </c>
      <c r="P13" s="244">
        <f>N13*2.5%+N13</f>
        <v>206859.7528074863</v>
      </c>
      <c r="Q13" s="37">
        <f>P13/N13*100-100</f>
        <v>2.499999999999986</v>
      </c>
      <c r="R13" s="244">
        <f>P13*2.5%+P13</f>
        <v>212031.24662767348</v>
      </c>
      <c r="S13" s="37">
        <f>R13/P13*100-100</f>
        <v>2.500000000000014</v>
      </c>
      <c r="T13" s="244">
        <f>R13*2.5%+R13</f>
        <v>217332.02779336533</v>
      </c>
      <c r="U13" s="37">
        <f>T13/R13*100-100</f>
        <v>2.500000000000014</v>
      </c>
      <c r="V13" s="244">
        <f>T13*2.5%+T13</f>
        <v>222765.32848819945</v>
      </c>
      <c r="W13" s="406">
        <f>V13/T13*100-100</f>
        <v>2.499999999999986</v>
      </c>
      <c r="X13" s="244">
        <f>V13*2.5%+V13</f>
        <v>228334.46170040444</v>
      </c>
      <c r="Y13" s="37">
        <f>X13/V13*100-100</f>
        <v>2.500000000000014</v>
      </c>
      <c r="Z13" s="244">
        <f>X13*2.5%+X13</f>
        <v>234042.82324291454</v>
      </c>
      <c r="AA13" s="406">
        <f>Z13/X13*100-100</f>
        <v>2.499999999999986</v>
      </c>
      <c r="AB13" s="244">
        <f>Z13*2.5%+Z13</f>
        <v>239893.8938239874</v>
      </c>
      <c r="AC13" s="415">
        <f>AB13/Z13*100-100</f>
        <v>2.499999999999986</v>
      </c>
      <c r="AD13" s="244">
        <f>AB13*2.5%+AB13</f>
        <v>245891.24116958707</v>
      </c>
      <c r="AE13" s="406">
        <f>AD13/AB13*100-100</f>
        <v>2.499999999999986</v>
      </c>
      <c r="AF13" s="244">
        <f>AD13*2.5%+AD13</f>
        <v>252038.52219882674</v>
      </c>
    </row>
    <row r="14" spans="1:32" ht="25.5">
      <c r="A14" s="395" t="s">
        <v>49</v>
      </c>
      <c r="B14" s="16" t="s">
        <v>68</v>
      </c>
      <c r="C14" s="42"/>
      <c r="D14" s="42"/>
      <c r="E14" s="37"/>
      <c r="F14" s="188"/>
      <c r="G14" s="37"/>
      <c r="H14" s="42"/>
      <c r="I14" s="37"/>
      <c r="J14" s="42"/>
      <c r="K14" s="37"/>
      <c r="L14" s="188"/>
      <c r="M14" s="38"/>
      <c r="N14" s="248"/>
      <c r="O14" s="37"/>
      <c r="P14" s="248"/>
      <c r="Q14" s="37"/>
      <c r="R14" s="248"/>
      <c r="S14" s="37"/>
      <c r="T14" s="248"/>
      <c r="U14" s="37"/>
      <c r="V14" s="248"/>
      <c r="W14" s="406"/>
      <c r="X14" s="248"/>
      <c r="Y14" s="37"/>
      <c r="Z14" s="248"/>
      <c r="AA14" s="406"/>
      <c r="AB14" s="248"/>
      <c r="AC14" s="415"/>
      <c r="AD14" s="248"/>
      <c r="AE14" s="406"/>
      <c r="AF14" s="248"/>
    </row>
    <row r="15" spans="1:32" ht="25.5">
      <c r="A15" s="395" t="s">
        <v>50</v>
      </c>
      <c r="B15" s="16" t="s">
        <v>67</v>
      </c>
      <c r="C15" s="42">
        <v>16131</v>
      </c>
      <c r="D15" s="42">
        <v>24913</v>
      </c>
      <c r="E15" s="37"/>
      <c r="F15" s="188"/>
      <c r="G15" s="37"/>
      <c r="H15" s="42"/>
      <c r="I15" s="37"/>
      <c r="J15" s="42"/>
      <c r="K15" s="37"/>
      <c r="L15" s="188"/>
      <c r="M15" s="38"/>
      <c r="N15" s="248"/>
      <c r="O15" s="37"/>
      <c r="P15" s="248"/>
      <c r="Q15" s="37"/>
      <c r="R15" s="248"/>
      <c r="S15" s="37"/>
      <c r="T15" s="248"/>
      <c r="U15" s="37"/>
      <c r="V15" s="248"/>
      <c r="W15" s="406"/>
      <c r="X15" s="248"/>
      <c r="Y15" s="37"/>
      <c r="Z15" s="248"/>
      <c r="AA15" s="406"/>
      <c r="AB15" s="248"/>
      <c r="AC15" s="415"/>
      <c r="AD15" s="248"/>
      <c r="AE15" s="406"/>
      <c r="AF15" s="248"/>
    </row>
    <row r="16" spans="1:32" ht="12.75">
      <c r="A16" s="395" t="s">
        <v>51</v>
      </c>
      <c r="B16" s="15" t="s">
        <v>57</v>
      </c>
      <c r="C16" s="36">
        <v>99600</v>
      </c>
      <c r="D16" s="36"/>
      <c r="E16" s="37"/>
      <c r="F16" s="186"/>
      <c r="G16" s="37"/>
      <c r="H16" s="36"/>
      <c r="I16" s="37"/>
      <c r="J16" s="36"/>
      <c r="K16" s="37"/>
      <c r="L16" s="186"/>
      <c r="M16" s="38"/>
      <c r="N16" s="244"/>
      <c r="O16" s="37"/>
      <c r="P16" s="244"/>
      <c r="Q16" s="37"/>
      <c r="R16" s="244"/>
      <c r="S16" s="37"/>
      <c r="T16" s="244"/>
      <c r="U16" s="37"/>
      <c r="V16" s="244"/>
      <c r="W16" s="406"/>
      <c r="X16" s="244"/>
      <c r="Y16" s="37"/>
      <c r="Z16" s="244"/>
      <c r="AA16" s="406"/>
      <c r="AB16" s="244"/>
      <c r="AC16" s="415"/>
      <c r="AD16" s="244"/>
      <c r="AE16" s="406"/>
      <c r="AF16" s="244"/>
    </row>
    <row r="17" spans="1:32" ht="12.75">
      <c r="A17" s="395" t="s">
        <v>61</v>
      </c>
      <c r="B17" s="16" t="s">
        <v>106</v>
      </c>
      <c r="C17" s="36">
        <v>0</v>
      </c>
      <c r="D17" s="36">
        <v>254645</v>
      </c>
      <c r="E17" s="37"/>
      <c r="F17" s="186">
        <v>0</v>
      </c>
      <c r="G17" s="37"/>
      <c r="H17" s="36">
        <v>2073170</v>
      </c>
      <c r="I17" s="37"/>
      <c r="J17" s="36"/>
      <c r="K17" s="37"/>
      <c r="L17" s="186"/>
      <c r="M17" s="38"/>
      <c r="N17" s="244"/>
      <c r="O17" s="37"/>
      <c r="P17" s="244"/>
      <c r="Q17" s="37"/>
      <c r="R17" s="244"/>
      <c r="S17" s="37"/>
      <c r="T17" s="244"/>
      <c r="U17" s="37"/>
      <c r="V17" s="244"/>
      <c r="W17" s="406"/>
      <c r="X17" s="244"/>
      <c r="Y17" s="37"/>
      <c r="Z17" s="244"/>
      <c r="AA17" s="406"/>
      <c r="AB17" s="244"/>
      <c r="AC17" s="415"/>
      <c r="AD17" s="244"/>
      <c r="AE17" s="406"/>
      <c r="AF17" s="244"/>
    </row>
    <row r="18" spans="1:32" ht="38.25">
      <c r="A18" s="395" t="s">
        <v>62</v>
      </c>
      <c r="B18" s="16" t="s">
        <v>104</v>
      </c>
      <c r="C18" s="36">
        <v>80405.25</v>
      </c>
      <c r="D18" s="36">
        <v>126717</v>
      </c>
      <c r="E18" s="37"/>
      <c r="F18" s="186"/>
      <c r="G18" s="37"/>
      <c r="H18" s="36"/>
      <c r="I18" s="37"/>
      <c r="J18" s="36"/>
      <c r="K18" s="37"/>
      <c r="L18" s="186"/>
      <c r="M18" s="38"/>
      <c r="N18" s="244"/>
      <c r="O18" s="54"/>
      <c r="P18" s="244"/>
      <c r="Q18" s="37"/>
      <c r="R18" s="244"/>
      <c r="S18" s="37"/>
      <c r="T18" s="244"/>
      <c r="U18" s="37"/>
      <c r="V18" s="244"/>
      <c r="W18" s="406"/>
      <c r="X18" s="244"/>
      <c r="Y18" s="37"/>
      <c r="Z18" s="244"/>
      <c r="AA18" s="406"/>
      <c r="AB18" s="244"/>
      <c r="AC18" s="415"/>
      <c r="AD18" s="244"/>
      <c r="AE18" s="406"/>
      <c r="AF18" s="244"/>
    </row>
    <row r="19" spans="1:32" ht="12.75">
      <c r="A19" s="395" t="s">
        <v>63</v>
      </c>
      <c r="B19" s="15" t="s">
        <v>60</v>
      </c>
      <c r="C19" s="43"/>
      <c r="D19" s="43"/>
      <c r="E19" s="44"/>
      <c r="F19" s="189"/>
      <c r="G19" s="44"/>
      <c r="H19" s="43"/>
      <c r="I19" s="44"/>
      <c r="J19" s="43"/>
      <c r="K19" s="44"/>
      <c r="L19" s="189"/>
      <c r="M19" s="45"/>
      <c r="N19" s="250"/>
      <c r="O19" s="56"/>
      <c r="P19" s="250"/>
      <c r="Q19" s="44"/>
      <c r="R19" s="250"/>
      <c r="S19" s="44"/>
      <c r="T19" s="250"/>
      <c r="U19" s="44"/>
      <c r="V19" s="250"/>
      <c r="W19" s="408"/>
      <c r="X19" s="250"/>
      <c r="Y19" s="44"/>
      <c r="Z19" s="250"/>
      <c r="AA19" s="408"/>
      <c r="AB19" s="250"/>
      <c r="AC19" s="420"/>
      <c r="AD19" s="250"/>
      <c r="AE19" s="408"/>
      <c r="AF19" s="250"/>
    </row>
    <row r="20" spans="1:32" ht="13.5" thickBot="1">
      <c r="A20" s="396" t="s">
        <v>101</v>
      </c>
      <c r="B20" s="397" t="s">
        <v>78</v>
      </c>
      <c r="C20" s="398">
        <v>132972</v>
      </c>
      <c r="D20" s="398">
        <v>221831</v>
      </c>
      <c r="E20" s="399">
        <f>D20/C20*100-100</f>
        <v>66.82534668952863</v>
      </c>
      <c r="F20" s="398">
        <v>229595.08</v>
      </c>
      <c r="G20" s="399">
        <f>F20/D20*100-100</f>
        <v>3.4999977460318945</v>
      </c>
      <c r="H20" s="398">
        <f>F20*3.5%+F20</f>
        <v>237630.9078</v>
      </c>
      <c r="I20" s="399">
        <f>H20/F20*100-100</f>
        <v>3.499999999999986</v>
      </c>
      <c r="J20" s="398">
        <f>H20*3.5%+H20</f>
        <v>245947.989573</v>
      </c>
      <c r="K20" s="399">
        <f>J20/H20*100-100</f>
        <v>3.500000000000014</v>
      </c>
      <c r="L20" s="398">
        <f>J20*3%+J20</f>
        <v>253326.42926019</v>
      </c>
      <c r="M20" s="402">
        <f>L20/J20*100-100</f>
        <v>3</v>
      </c>
      <c r="N20" s="400">
        <f>L20*2.5%+L20</f>
        <v>259659.58999169475</v>
      </c>
      <c r="O20" s="399">
        <f>N20/L20*100-100</f>
        <v>2.500000000000014</v>
      </c>
      <c r="P20" s="400">
        <f>N20*2.5%+N20</f>
        <v>266151.0797414871</v>
      </c>
      <c r="Q20" s="399">
        <f>P20/N20*100-100</f>
        <v>2.499999999999986</v>
      </c>
      <c r="R20" s="400">
        <f>P20*2.5%+P20</f>
        <v>272804.8567350243</v>
      </c>
      <c r="S20" s="399">
        <f>R20/P20*100-100</f>
        <v>2.500000000000014</v>
      </c>
      <c r="T20" s="400">
        <f>R20*2.5%+R20</f>
        <v>279624.9781533999</v>
      </c>
      <c r="U20" s="399">
        <f>T20/R20*100-100</f>
        <v>2.499999999999986</v>
      </c>
      <c r="V20" s="400">
        <f>T20*2.5%+T20</f>
        <v>286615.6026072349</v>
      </c>
      <c r="W20" s="409">
        <f>V20/T20*100-100</f>
        <v>2.500000000000014</v>
      </c>
      <c r="X20" s="400">
        <f>V20*2.5%+V20</f>
        <v>293780.9926724158</v>
      </c>
      <c r="Y20" s="399">
        <f>X20/V20*100-100</f>
        <v>2.500000000000014</v>
      </c>
      <c r="Z20" s="400">
        <f>X20*2.5%+X20</f>
        <v>301125.5174892262</v>
      </c>
      <c r="AA20" s="409">
        <f>Z20/X20*100-100</f>
        <v>2.499999999999986</v>
      </c>
      <c r="AB20" s="400">
        <f>Z20*2.5%+Z20</f>
        <v>308653.6554264568</v>
      </c>
      <c r="AC20" s="421">
        <f>AB20/Z20*100-100</f>
        <v>2.499999999999986</v>
      </c>
      <c r="AD20" s="400">
        <f>AB20*2.5%+AB20</f>
        <v>316369.9968121182</v>
      </c>
      <c r="AE20" s="409">
        <f>AD20/AB20*100-100</f>
        <v>2.499999999999986</v>
      </c>
      <c r="AF20" s="400">
        <f>AD20*2.5%+AD20</f>
        <v>324279.24673242116</v>
      </c>
    </row>
    <row r="21" spans="1:17" ht="12.75">
      <c r="A21" s="1"/>
      <c r="B21" s="1"/>
      <c r="C21" s="1"/>
      <c r="D21" s="1"/>
      <c r="E21" s="1"/>
      <c r="F21" s="1"/>
      <c r="G21" s="1"/>
      <c r="H21" s="1"/>
      <c r="I21" s="6"/>
      <c r="J21" s="6"/>
      <c r="K21" s="6"/>
      <c r="L21" s="1"/>
      <c r="M21" s="1"/>
      <c r="N21" s="2"/>
      <c r="O21" s="2"/>
      <c r="P21" s="1"/>
      <c r="Q21" s="1"/>
    </row>
    <row r="22" spans="12:17" ht="12.75">
      <c r="L22" s="1"/>
      <c r="M22" s="1"/>
      <c r="N22" s="1"/>
      <c r="O22" s="1"/>
      <c r="P22" s="1"/>
      <c r="Q22" s="1"/>
    </row>
    <row r="23" spans="12:17" ht="12.75">
      <c r="L23" s="1"/>
      <c r="M23" s="2"/>
      <c r="N23" s="1"/>
      <c r="O23" s="1"/>
      <c r="P23" s="1"/>
      <c r="Q23" s="1"/>
    </row>
    <row r="24" spans="12:17" ht="12.75">
      <c r="L24" s="2"/>
      <c r="M24" s="2"/>
      <c r="N24" s="1"/>
      <c r="O24" s="1"/>
      <c r="P24" s="1"/>
      <c r="Q24" s="1"/>
    </row>
    <row r="25" spans="12:17" ht="12.75">
      <c r="L25" s="2"/>
      <c r="M25" s="2"/>
      <c r="N25" s="1"/>
      <c r="O25" s="1"/>
      <c r="P25" s="1"/>
      <c r="Q25" s="1"/>
    </row>
    <row r="26" spans="12:17" ht="12.75">
      <c r="L26" s="2"/>
      <c r="M26" s="2"/>
      <c r="N26" s="1"/>
      <c r="O26" s="1"/>
      <c r="P26" s="1"/>
      <c r="Q26" s="1"/>
    </row>
    <row r="27" spans="12:17" ht="12.75">
      <c r="L27" s="2"/>
      <c r="M27" s="2"/>
      <c r="N27" s="1"/>
      <c r="O27" s="1"/>
      <c r="P27" s="1"/>
      <c r="Q27" s="1"/>
    </row>
    <row r="28" spans="12:18" ht="12.75">
      <c r="L28" s="6"/>
      <c r="M28" s="6"/>
      <c r="N28" s="1"/>
      <c r="O28" s="1"/>
      <c r="P28" s="1"/>
      <c r="Q28" s="1"/>
      <c r="R28" s="1"/>
    </row>
    <row r="29" spans="12:18" ht="12.75">
      <c r="L29" s="1"/>
      <c r="M29" s="1"/>
      <c r="N29" s="1"/>
      <c r="O29" s="1"/>
      <c r="P29" s="1"/>
      <c r="Q29" s="1"/>
      <c r="R29" s="1"/>
    </row>
    <row r="30" spans="12:17" ht="12.75">
      <c r="L30" s="319"/>
      <c r="M30" s="1"/>
      <c r="N30" s="1"/>
      <c r="O30" s="1"/>
      <c r="P30" s="1"/>
      <c r="Q30" s="1"/>
    </row>
    <row r="31" spans="1:17" ht="12.75">
      <c r="A31" s="6" t="s">
        <v>85</v>
      </c>
      <c r="B31" s="6"/>
      <c r="C31" s="6"/>
      <c r="D31" s="6"/>
      <c r="E31" s="6"/>
      <c r="F31" s="6"/>
      <c r="G31" s="6"/>
      <c r="H31" s="1"/>
      <c r="I31" s="3"/>
      <c r="J31" s="3"/>
      <c r="K31" s="3"/>
      <c r="L31" s="20"/>
      <c r="M31" s="20"/>
      <c r="N31" s="20"/>
      <c r="O31" s="20"/>
      <c r="P31" s="20"/>
      <c r="Q31" s="20"/>
    </row>
    <row r="32" spans="1:17" ht="12.75">
      <c r="A32" s="2" t="s">
        <v>76</v>
      </c>
      <c r="B32" s="1"/>
      <c r="C32" s="1"/>
      <c r="D32" s="1"/>
      <c r="E32" s="1"/>
      <c r="F32" s="1"/>
      <c r="G32" s="1"/>
      <c r="H32" s="1"/>
      <c r="I32" s="18"/>
      <c r="J32" s="18"/>
      <c r="K32" s="18"/>
      <c r="L32" s="20"/>
      <c r="M32" s="20"/>
      <c r="N32" s="20"/>
      <c r="O32" s="20"/>
      <c r="P32" s="20"/>
      <c r="Q32" s="20"/>
    </row>
    <row r="33" spans="1:17" ht="12.75">
      <c r="A33" s="6" t="s">
        <v>162</v>
      </c>
      <c r="B33" s="6"/>
      <c r="C33" s="6"/>
      <c r="D33" s="1"/>
      <c r="E33" s="1"/>
      <c r="F33" s="1"/>
      <c r="G33" s="1"/>
      <c r="H33" s="1"/>
      <c r="I33" s="4"/>
      <c r="J33" s="4"/>
      <c r="K33" s="4"/>
      <c r="L33" s="20"/>
      <c r="M33" s="20"/>
      <c r="N33" s="20"/>
      <c r="O33" s="20"/>
      <c r="P33" s="20"/>
      <c r="Q33" s="20"/>
    </row>
    <row r="34" spans="1:17" ht="12.75">
      <c r="A34" s="3" t="s">
        <v>66</v>
      </c>
      <c r="B34" s="3"/>
      <c r="C34" s="3"/>
      <c r="D34" s="3"/>
      <c r="E34" s="3"/>
      <c r="F34" s="3"/>
      <c r="G34" s="3"/>
      <c r="H34" s="2"/>
      <c r="I34" s="2"/>
      <c r="J34" s="2"/>
      <c r="K34" s="2"/>
      <c r="L34" s="20"/>
      <c r="M34" s="20"/>
      <c r="N34" s="20"/>
      <c r="O34" s="20"/>
      <c r="P34" s="20"/>
      <c r="Q34" s="20"/>
    </row>
    <row r="35" spans="1:17" ht="12.75">
      <c r="A35" s="1"/>
      <c r="B35" s="24" t="s">
        <v>163</v>
      </c>
      <c r="C35" s="25"/>
      <c r="D35" s="25"/>
      <c r="E35" s="25"/>
      <c r="F35" s="18"/>
      <c r="G35" s="18"/>
      <c r="H35" s="18"/>
      <c r="I35" s="6"/>
      <c r="J35" s="6"/>
      <c r="K35" s="6"/>
      <c r="L35" s="20"/>
      <c r="M35" s="20"/>
      <c r="N35" s="20"/>
      <c r="O35" s="20"/>
      <c r="P35" s="20"/>
      <c r="Q35" s="20"/>
    </row>
    <row r="36" spans="1:17" ht="12.75">
      <c r="A36" s="1"/>
      <c r="B36" s="19" t="s">
        <v>171</v>
      </c>
      <c r="C36" s="197"/>
      <c r="D36" s="4"/>
      <c r="E36" s="4"/>
      <c r="F36" s="4"/>
      <c r="G36" s="4"/>
      <c r="H36" s="4"/>
      <c r="I36" s="1"/>
      <c r="J36" s="1"/>
      <c r="K36" s="1"/>
      <c r="L36" s="20"/>
      <c r="M36" s="20"/>
      <c r="N36" s="20"/>
      <c r="O36" s="20"/>
      <c r="P36" s="20"/>
      <c r="Q36" s="20"/>
    </row>
    <row r="37" spans="1:17" ht="12.75">
      <c r="A37" s="1"/>
      <c r="B37" s="318" t="s">
        <v>164</v>
      </c>
      <c r="C37" s="318"/>
      <c r="D37" s="318"/>
      <c r="E37" s="318"/>
      <c r="F37" s="318"/>
      <c r="G37" s="319"/>
      <c r="H37" s="319"/>
      <c r="I37" s="319"/>
      <c r="J37" s="319"/>
      <c r="K37" s="319"/>
      <c r="L37" s="20"/>
      <c r="M37" s="20"/>
      <c r="N37" s="20"/>
      <c r="O37" s="20"/>
      <c r="P37" s="20"/>
      <c r="Q37" s="20"/>
    </row>
    <row r="38" spans="1:11" ht="12.75">
      <c r="A38" s="22"/>
      <c r="B38" s="19" t="s">
        <v>165</v>
      </c>
      <c r="C38" s="1"/>
      <c r="D38" s="1"/>
      <c r="E38" s="1"/>
      <c r="F38" s="1"/>
      <c r="G38" s="22"/>
      <c r="H38" s="22"/>
      <c r="I38" s="22"/>
      <c r="J38" s="22"/>
      <c r="K38" s="22"/>
    </row>
    <row r="39" spans="1:11" ht="12.75">
      <c r="A39" s="22"/>
      <c r="B39" s="172" t="s">
        <v>161</v>
      </c>
      <c r="C39" s="172"/>
      <c r="D39" s="173"/>
      <c r="E39" s="172"/>
      <c r="F39" s="22"/>
      <c r="G39" s="22"/>
      <c r="H39" s="22"/>
      <c r="I39" s="22"/>
      <c r="J39" s="22"/>
      <c r="K39" s="22"/>
    </row>
    <row r="40" spans="1:11" ht="12.75">
      <c r="A40" s="22"/>
      <c r="B40" s="172"/>
      <c r="C40" s="172"/>
      <c r="D40" s="173"/>
      <c r="E40" s="172"/>
      <c r="F40" s="22"/>
      <c r="G40" s="22"/>
      <c r="H40" s="22"/>
      <c r="I40" s="22"/>
      <c r="J40" s="22"/>
      <c r="K40" s="22"/>
    </row>
  </sheetData>
  <mergeCells count="3">
    <mergeCell ref="B1:O1"/>
    <mergeCell ref="A2:A4"/>
    <mergeCell ref="B2:B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B48"/>
  <sheetViews>
    <sheetView workbookViewId="0" topLeftCell="F1">
      <selection activeCell="AH25" sqref="AH25"/>
    </sheetView>
  </sheetViews>
  <sheetFormatPr defaultColWidth="9.00390625" defaultRowHeight="12.75"/>
  <cols>
    <col min="1" max="1" width="5.25390625" style="0" customWidth="1"/>
    <col min="2" max="2" width="29.75390625" style="0" customWidth="1"/>
    <col min="7" max="7" width="7.25390625" style="0" customWidth="1"/>
    <col min="8" max="8" width="12.875" style="0" customWidth="1"/>
    <col min="9" max="9" width="10.75390625" style="0" customWidth="1"/>
    <col min="10" max="10" width="9.75390625" style="0" customWidth="1"/>
    <col min="11" max="11" width="13.125" style="0" customWidth="1"/>
    <col min="13" max="13" width="7.125" style="0" customWidth="1"/>
    <col min="15" max="15" width="5.25390625" style="0" customWidth="1"/>
    <col min="17" max="17" width="7.375" style="0" customWidth="1"/>
    <col min="19" max="19" width="5.875" style="0" customWidth="1"/>
    <col min="20" max="20" width="8.625" style="0" customWidth="1"/>
    <col min="21" max="21" width="6.00390625" style="0" customWidth="1"/>
    <col min="22" max="22" width="8.875" style="0" customWidth="1"/>
    <col min="23" max="23" width="5.75390625" style="0" customWidth="1"/>
    <col min="25" max="25" width="6.125" style="0" customWidth="1"/>
    <col min="27" max="27" width="6.125" style="0" customWidth="1"/>
  </cols>
  <sheetData>
    <row r="2" spans="1:17" ht="13.5" thickBot="1">
      <c r="A2" s="11"/>
      <c r="B2" s="468" t="s">
        <v>109</v>
      </c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1"/>
      <c r="Q2" s="1"/>
    </row>
    <row r="3" spans="1:28" ht="24">
      <c r="A3" s="474"/>
      <c r="B3" s="472" t="s">
        <v>0</v>
      </c>
      <c r="C3" s="26" t="s">
        <v>93</v>
      </c>
      <c r="D3" s="27" t="s">
        <v>94</v>
      </c>
      <c r="E3" s="27" t="s">
        <v>97</v>
      </c>
      <c r="F3" s="27" t="s">
        <v>100</v>
      </c>
      <c r="G3" s="28" t="s">
        <v>74</v>
      </c>
      <c r="H3" s="27" t="s">
        <v>159</v>
      </c>
      <c r="I3" s="28" t="s">
        <v>95</v>
      </c>
      <c r="J3" s="28">
        <v>2011</v>
      </c>
      <c r="K3" s="29" t="s">
        <v>40</v>
      </c>
      <c r="L3" s="239">
        <v>2012</v>
      </c>
      <c r="M3" s="28" t="s">
        <v>40</v>
      </c>
      <c r="N3" s="57">
        <v>2013</v>
      </c>
      <c r="O3" s="51" t="s">
        <v>40</v>
      </c>
      <c r="P3" s="60">
        <v>2014</v>
      </c>
      <c r="Q3" s="57" t="s">
        <v>40</v>
      </c>
      <c r="R3" s="183">
        <v>2015</v>
      </c>
      <c r="S3" s="28" t="s">
        <v>40</v>
      </c>
      <c r="T3" s="57">
        <v>2016</v>
      </c>
      <c r="U3" s="51" t="s">
        <v>40</v>
      </c>
      <c r="V3" s="60">
        <v>2017</v>
      </c>
      <c r="W3" s="57" t="s">
        <v>40</v>
      </c>
      <c r="X3" s="60">
        <v>2018</v>
      </c>
      <c r="Y3" s="57" t="s">
        <v>40</v>
      </c>
      <c r="Z3" s="51">
        <v>2019</v>
      </c>
      <c r="AA3" s="28" t="s">
        <v>40</v>
      </c>
      <c r="AB3" s="29">
        <v>2020</v>
      </c>
    </row>
    <row r="4" spans="1:28" ht="12.75">
      <c r="A4" s="475"/>
      <c r="B4" s="473"/>
      <c r="C4" s="477">
        <f>C6+C7+C8+C9+C10+C11+C12+C13+C14+C15+C16+C17+C18+C19+C20+C21</f>
        <v>10397451.39</v>
      </c>
      <c r="D4" s="477">
        <f>D6+D7+D8+D9+D10+D11+D12+D13+D14+D15+D16+D17+D18+D19+D20+D21</f>
        <v>11359656.989999998</v>
      </c>
      <c r="E4" s="477">
        <f>E6+E7+E8+E9+E10+E11+E12+E13+E14+E15+E16+E17+E18+E19+E20+E21</f>
        <v>12759888.86</v>
      </c>
      <c r="F4" s="477">
        <f>F6+F7+F8+F9+F10+F11+F12+F13+F14+F15+F16+F17+F18+F19+F20+F21</f>
        <v>12796435.14</v>
      </c>
      <c r="G4" s="31">
        <f>F4/D4*100-100</f>
        <v>12.64807688528633</v>
      </c>
      <c r="H4" s="30">
        <f>H6+H7+H8+H9+H10+H11+H12+H13+H14+H15+H16+H17+H18+H19+H20+H21</f>
        <v>13716020.520000001</v>
      </c>
      <c r="I4" s="31">
        <f>H4/F4*100-100</f>
        <v>7.18626218895524</v>
      </c>
      <c r="J4" s="30">
        <f>J6+J7+J8+J9+J10+J11+J12+J13+J14+J15+J16+J17+J18+J19+J20+J21</f>
        <v>13624519</v>
      </c>
      <c r="K4" s="32">
        <f>J4/H4*100-100</f>
        <v>-0.6671141958892406</v>
      </c>
      <c r="L4" s="240">
        <f>L6+L7+L8+L9+L10+L11+L12+L13+L14+L15+L16+L17+L18+L19+L20+L21</f>
        <v>15273163</v>
      </c>
      <c r="M4" s="31">
        <f>L4/J4*100-100</f>
        <v>12.10056663284773</v>
      </c>
      <c r="N4" s="30">
        <f>N6+N7+N8+N9+N10+N11+N12+N13+N14+N15+N16+N17+N18+N19+N20+N21</f>
        <v>13448319</v>
      </c>
      <c r="O4" s="52">
        <f>N4/L4*100-100</f>
        <v>-11.948042458526771</v>
      </c>
      <c r="P4" s="30">
        <f>P6+P7+P8+P9+P10+P11+P12+P13+P14+P15+P16+P17+P18+P19+P20+P21</f>
        <v>13784528</v>
      </c>
      <c r="Q4" s="31">
        <f>P4/N4*100-100</f>
        <v>2.500007621770422</v>
      </c>
      <c r="R4" s="184">
        <f>R6+R7+R8+R9+R10+R11+R12+R13+R14+R15+R16+R17+R18+R19+R20+R21</f>
        <v>14129140</v>
      </c>
      <c r="S4" s="198">
        <f>R4/P4*100-100</f>
        <v>2.499991294587673</v>
      </c>
      <c r="T4" s="30">
        <f>T6+T7+T8+T9+T10+T11+T12+T13+T14+T15+T16+T17+T18+T19+T20+T21</f>
        <v>14482370</v>
      </c>
      <c r="U4" s="52">
        <f>T4/R4*100-100</f>
        <v>2.5000106163574003</v>
      </c>
      <c r="V4" s="30">
        <f>V6+V7+V8+V9+V10+V11+V12+V13+V14+V15+V16+V17+V18+V19+V20+V21</f>
        <v>14844430</v>
      </c>
      <c r="W4" s="31">
        <f>V4/T4*100-100</f>
        <v>2.5000051787103814</v>
      </c>
      <c r="X4" s="30">
        <f>X6+X7+X8+X9+X10+X11+X12+X13+X14+X15+X16+X17+X18+X19+X20+X21</f>
        <v>15215540</v>
      </c>
      <c r="Y4" s="31">
        <f>X4/V4*100-100</f>
        <v>2.4999949475998733</v>
      </c>
      <c r="Z4" s="184">
        <f>Z6+Z7+Z8+Z9+Z10+Z11+Z12+Z13+Z14+Z15+Z16+Z17+Z18+Z19+Z20+Z21</f>
        <v>15595928</v>
      </c>
      <c r="AA4" s="31">
        <f>Z4/X4*100-100</f>
        <v>2.499996713885949</v>
      </c>
      <c r="AB4" s="241">
        <f>AB6+AB7+AB8+AB9+AB10+AB11+AB12+AB13+AB14+AB15+AB16+AB17+AB18+AB19+AB20+AB21</f>
        <v>15985825</v>
      </c>
    </row>
    <row r="5" spans="1:28" ht="12.75">
      <c r="A5" s="476"/>
      <c r="B5" s="14" t="s">
        <v>1</v>
      </c>
      <c r="C5" s="478"/>
      <c r="D5" s="478"/>
      <c r="E5" s="478"/>
      <c r="F5" s="478"/>
      <c r="G5" s="34"/>
      <c r="H5" s="33"/>
      <c r="I5" s="34"/>
      <c r="J5" s="33"/>
      <c r="K5" s="35"/>
      <c r="L5" s="242"/>
      <c r="M5" s="34"/>
      <c r="N5" s="33"/>
      <c r="O5" s="53"/>
      <c r="P5" s="33"/>
      <c r="Q5" s="34"/>
      <c r="R5" s="185"/>
      <c r="S5" s="199"/>
      <c r="T5" s="33"/>
      <c r="U5" s="53"/>
      <c r="V5" s="33"/>
      <c r="W5" s="34"/>
      <c r="X5" s="33"/>
      <c r="Y5" s="34"/>
      <c r="Z5" s="185"/>
      <c r="AA5" s="34"/>
      <c r="AB5" s="243"/>
    </row>
    <row r="6" spans="1:28" ht="12.75">
      <c r="A6" s="13" t="s">
        <v>10</v>
      </c>
      <c r="B6" s="12" t="s">
        <v>58</v>
      </c>
      <c r="C6" s="36">
        <v>717420</v>
      </c>
      <c r="D6" s="36">
        <v>760301.1</v>
      </c>
      <c r="E6" s="36">
        <v>895486.44</v>
      </c>
      <c r="F6" s="36">
        <v>876090.62</v>
      </c>
      <c r="G6" s="37">
        <f>F6/E6*100-100</f>
        <v>-2.1659535123725533</v>
      </c>
      <c r="H6" s="36">
        <v>904062.28</v>
      </c>
      <c r="I6" s="37">
        <f>H6/F6*100-100</f>
        <v>3.192781586909362</v>
      </c>
      <c r="J6" s="36">
        <v>899368</v>
      </c>
      <c r="K6" s="38">
        <f>J6/H6*100-100</f>
        <v>-0.5192429884366021</v>
      </c>
      <c r="L6" s="244">
        <v>941210</v>
      </c>
      <c r="M6" s="37">
        <f>L6/J6*100-100</f>
        <v>4.652378114409245</v>
      </c>
      <c r="N6" s="36">
        <v>964740</v>
      </c>
      <c r="O6" s="54">
        <f>N6/L6*100-100</f>
        <v>2.4999734384462613</v>
      </c>
      <c r="P6" s="36">
        <v>988859</v>
      </c>
      <c r="Q6" s="37">
        <f>P6/N6*100-100</f>
        <v>2.500051827435385</v>
      </c>
      <c r="R6" s="186">
        <v>1013580</v>
      </c>
      <c r="S6" s="200">
        <f>R6/P6*100-100</f>
        <v>2.499951964840278</v>
      </c>
      <c r="T6" s="36">
        <v>1038919</v>
      </c>
      <c r="U6" s="54">
        <f>T6/R6*100-100</f>
        <v>2.4999506699027165</v>
      </c>
      <c r="V6" s="36">
        <v>1064892</v>
      </c>
      <c r="W6" s="37">
        <f>V6/T6*100-100</f>
        <v>2.500002406347363</v>
      </c>
      <c r="X6" s="36">
        <v>1091515</v>
      </c>
      <c r="Y6" s="37">
        <f>X6/V6*100-100</f>
        <v>2.500065734365535</v>
      </c>
      <c r="Z6" s="186">
        <v>1118803</v>
      </c>
      <c r="AA6" s="37">
        <f>Z6/X6*100-100</f>
        <v>2.5000114519727106</v>
      </c>
      <c r="AB6" s="245">
        <v>1146773</v>
      </c>
    </row>
    <row r="7" spans="1:28" ht="12.75">
      <c r="A7" s="13" t="s">
        <v>2</v>
      </c>
      <c r="B7" s="12" t="s">
        <v>59</v>
      </c>
      <c r="C7" s="36">
        <v>218309</v>
      </c>
      <c r="D7" s="36">
        <v>245380</v>
      </c>
      <c r="E7" s="36">
        <v>347460.1</v>
      </c>
      <c r="F7" s="36">
        <v>354281</v>
      </c>
      <c r="G7" s="37">
        <f>F7/E7*100-100</f>
        <v>1.9630743213393487</v>
      </c>
      <c r="H7" s="36">
        <v>275500.57</v>
      </c>
      <c r="I7" s="37">
        <f>H7/F7*100-100</f>
        <v>-22.236707585221893</v>
      </c>
      <c r="J7" s="36">
        <v>302050</v>
      </c>
      <c r="K7" s="38">
        <f>J7/H7*100-100</f>
        <v>9.63679675871451</v>
      </c>
      <c r="L7" s="244">
        <v>309601</v>
      </c>
      <c r="M7" s="37">
        <f>L7/J7*100-100</f>
        <v>2.499917232246318</v>
      </c>
      <c r="N7" s="36">
        <v>317341</v>
      </c>
      <c r="O7" s="54">
        <f>N7/L7*100-100</f>
        <v>2.4999919250906686</v>
      </c>
      <c r="P7" s="36">
        <v>325275</v>
      </c>
      <c r="Q7" s="37">
        <f>P7/N7*100-100</f>
        <v>2.500149681257696</v>
      </c>
      <c r="R7" s="186">
        <v>333407</v>
      </c>
      <c r="S7" s="200">
        <f>R7/P7*100-100</f>
        <v>2.5000384290216005</v>
      </c>
      <c r="T7" s="36">
        <v>341742</v>
      </c>
      <c r="U7" s="54">
        <f>T7/R7*100-100</f>
        <v>2.4999475115999417</v>
      </c>
      <c r="V7" s="36">
        <v>350286</v>
      </c>
      <c r="W7" s="37">
        <f>V7/T7*100-100</f>
        <v>2.5001316782836227</v>
      </c>
      <c r="X7" s="36">
        <v>359043</v>
      </c>
      <c r="Y7" s="37">
        <f>X7/V7*100-100</f>
        <v>2.4999571778489695</v>
      </c>
      <c r="Z7" s="186">
        <v>368019</v>
      </c>
      <c r="AA7" s="37">
        <f>Z7/X7*100-100</f>
        <v>2.499979111137108</v>
      </c>
      <c r="AB7" s="245">
        <v>377219</v>
      </c>
    </row>
    <row r="8" spans="1:28" ht="38.25">
      <c r="A8" s="13" t="s">
        <v>3</v>
      </c>
      <c r="B8" s="16" t="s">
        <v>99</v>
      </c>
      <c r="C8" s="36">
        <v>107703.7</v>
      </c>
      <c r="D8" s="36">
        <v>144269.97</v>
      </c>
      <c r="E8" s="36">
        <v>143434.96</v>
      </c>
      <c r="F8" s="36">
        <v>154567</v>
      </c>
      <c r="G8" s="37">
        <f>F8/E8*100-100</f>
        <v>7.761036779317962</v>
      </c>
      <c r="H8" s="36">
        <v>153243.86</v>
      </c>
      <c r="I8" s="37">
        <f>H8/F8*100-100</f>
        <v>-0.8560300711018698</v>
      </c>
      <c r="J8" s="36">
        <v>138742</v>
      </c>
      <c r="K8" s="38">
        <f>J8/H8*100-100</f>
        <v>-9.463256798673697</v>
      </c>
      <c r="L8" s="244">
        <v>142211</v>
      </c>
      <c r="M8" s="37">
        <f>L8/J8*100-100</f>
        <v>2.5003243430251842</v>
      </c>
      <c r="N8" s="36">
        <v>145766</v>
      </c>
      <c r="O8" s="54">
        <f>N8/L8*100-100</f>
        <v>2.4998066253665314</v>
      </c>
      <c r="P8" s="36">
        <v>149410</v>
      </c>
      <c r="Q8" s="37">
        <f>P8/N8*100-100</f>
        <v>2.4998970953445934</v>
      </c>
      <c r="R8" s="186">
        <v>153145</v>
      </c>
      <c r="S8" s="200">
        <f>R8/P8*100-100</f>
        <v>2.4998326751890687</v>
      </c>
      <c r="T8" s="36">
        <v>156974</v>
      </c>
      <c r="U8" s="54">
        <f>T8/R8*100-100</f>
        <v>2.5002448659766827</v>
      </c>
      <c r="V8" s="36">
        <v>160898</v>
      </c>
      <c r="W8" s="37">
        <f>V8/T8*100-100</f>
        <v>2.499777033139239</v>
      </c>
      <c r="X8" s="36">
        <v>164920</v>
      </c>
      <c r="Y8" s="37">
        <f>X8/V8*100-100</f>
        <v>2.499720319705645</v>
      </c>
      <c r="Z8" s="186">
        <v>169043</v>
      </c>
      <c r="AA8" s="37">
        <f>Z8/X8*100-100</f>
        <v>2.499999999999986</v>
      </c>
      <c r="AB8" s="245">
        <v>173269</v>
      </c>
    </row>
    <row r="9" spans="1:28" ht="12.75">
      <c r="A9" s="13" t="s">
        <v>8</v>
      </c>
      <c r="B9" s="15" t="s">
        <v>52</v>
      </c>
      <c r="C9" s="36">
        <v>1005503</v>
      </c>
      <c r="D9" s="36">
        <v>1092837.4</v>
      </c>
      <c r="E9" s="36">
        <v>1447302.67</v>
      </c>
      <c r="F9" s="36">
        <v>944612.34</v>
      </c>
      <c r="G9" s="37">
        <f>F9/E9*100-100</f>
        <v>-34.73290973753265</v>
      </c>
      <c r="H9" s="36">
        <v>1114490</v>
      </c>
      <c r="I9" s="37">
        <f>H9/F9*100-100</f>
        <v>17.983849332309163</v>
      </c>
      <c r="J9" s="36">
        <v>1312788</v>
      </c>
      <c r="K9" s="38">
        <f>J9/H9*100-100</f>
        <v>17.792712361708055</v>
      </c>
      <c r="L9" s="244">
        <v>1345608</v>
      </c>
      <c r="M9" s="37">
        <f>L9/J9*100-100</f>
        <v>2.5000228521284527</v>
      </c>
      <c r="N9" s="36">
        <v>1379248</v>
      </c>
      <c r="O9" s="54">
        <f>N9/L9*100-100</f>
        <v>2.4999851368303467</v>
      </c>
      <c r="P9" s="36">
        <v>1413729</v>
      </c>
      <c r="Q9" s="37">
        <f>P9/N9*100-100</f>
        <v>2.499985499344575</v>
      </c>
      <c r="R9" s="186">
        <v>1449072</v>
      </c>
      <c r="S9" s="200">
        <f>R9/P9*100-100</f>
        <v>2.4999840846442254</v>
      </c>
      <c r="T9" s="36">
        <v>1485299</v>
      </c>
      <c r="U9" s="54">
        <f>T9/R9*100-100</f>
        <v>2.5000138019366887</v>
      </c>
      <c r="V9" s="36">
        <v>1522432</v>
      </c>
      <c r="W9" s="37">
        <f>V9/T9*100-100</f>
        <v>2.5000353464184712</v>
      </c>
      <c r="X9" s="36">
        <v>1560493</v>
      </c>
      <c r="Y9" s="37">
        <f>X9/V9*100-100</f>
        <v>2.5000131368757366</v>
      </c>
      <c r="Z9" s="186">
        <v>1599505</v>
      </c>
      <c r="AA9" s="37">
        <f>Z9/X9*100-100</f>
        <v>2.499979173248448</v>
      </c>
      <c r="AB9" s="245">
        <v>1639492</v>
      </c>
    </row>
    <row r="10" spans="1:28" ht="12.75">
      <c r="A10" s="13" t="s">
        <v>9</v>
      </c>
      <c r="B10" s="12" t="s">
        <v>53</v>
      </c>
      <c r="C10" s="36">
        <v>0</v>
      </c>
      <c r="D10" s="36">
        <v>0</v>
      </c>
      <c r="E10" s="36">
        <v>0</v>
      </c>
      <c r="F10" s="36"/>
      <c r="G10" s="37"/>
      <c r="H10" s="36"/>
      <c r="I10" s="37"/>
      <c r="J10" s="36"/>
      <c r="K10" s="38"/>
      <c r="L10" s="244"/>
      <c r="M10" s="37"/>
      <c r="N10" s="39"/>
      <c r="O10" s="55"/>
      <c r="P10" s="39"/>
      <c r="Q10" s="182"/>
      <c r="R10" s="187"/>
      <c r="S10" s="201"/>
      <c r="T10" s="39"/>
      <c r="U10" s="55"/>
      <c r="V10" s="39"/>
      <c r="W10" s="182"/>
      <c r="X10" s="39"/>
      <c r="Y10" s="182"/>
      <c r="Z10" s="186"/>
      <c r="AA10" s="37"/>
      <c r="AB10" s="246"/>
    </row>
    <row r="11" spans="1:28" ht="12.75">
      <c r="A11" s="13" t="s">
        <v>6</v>
      </c>
      <c r="B11" s="15" t="s">
        <v>79</v>
      </c>
      <c r="C11" s="40">
        <v>201522</v>
      </c>
      <c r="D11" s="40">
        <v>471126</v>
      </c>
      <c r="E11" s="40">
        <v>249554</v>
      </c>
      <c r="F11" s="40">
        <v>275104</v>
      </c>
      <c r="G11" s="41">
        <f>F11/E11*100-100</f>
        <v>10.238265064875733</v>
      </c>
      <c r="H11" s="40"/>
      <c r="I11" s="41"/>
      <c r="J11" s="40"/>
      <c r="K11" s="191"/>
      <c r="L11" s="247"/>
      <c r="M11" s="37"/>
      <c r="N11" s="36"/>
      <c r="O11" s="54"/>
      <c r="P11" s="36"/>
      <c r="Q11" s="37"/>
      <c r="R11" s="186"/>
      <c r="S11" s="200"/>
      <c r="T11" s="36"/>
      <c r="U11" s="54"/>
      <c r="V11" s="36"/>
      <c r="W11" s="37"/>
      <c r="X11" s="36"/>
      <c r="Y11" s="37"/>
      <c r="Z11" s="190"/>
      <c r="AA11" s="37"/>
      <c r="AB11" s="245"/>
    </row>
    <row r="12" spans="1:28" ht="12.75">
      <c r="A12" s="13" t="s">
        <v>7</v>
      </c>
      <c r="B12" s="12" t="s">
        <v>54</v>
      </c>
      <c r="C12" s="36">
        <v>5493847</v>
      </c>
      <c r="D12" s="36">
        <v>6110602</v>
      </c>
      <c r="E12" s="36">
        <v>6737345</v>
      </c>
      <c r="F12" s="36">
        <v>7517252</v>
      </c>
      <c r="G12" s="37">
        <f>F12/E12*100-100</f>
        <v>11.575880409864723</v>
      </c>
      <c r="H12" s="36">
        <v>7518929</v>
      </c>
      <c r="I12" s="37">
        <f>H12/F12*100-100</f>
        <v>0.022308684077643193</v>
      </c>
      <c r="J12" s="36">
        <v>7966539</v>
      </c>
      <c r="K12" s="38">
        <f>J12/H12*100-100</f>
        <v>5.953108481274398</v>
      </c>
      <c r="L12" s="244">
        <v>8165702</v>
      </c>
      <c r="M12" s="37">
        <f>L12/J12*100-100</f>
        <v>2.4999940375613647</v>
      </c>
      <c r="N12" s="36">
        <v>8369845</v>
      </c>
      <c r="O12" s="54">
        <f>N12/L12*100-100</f>
        <v>2.5000055108550328</v>
      </c>
      <c r="P12" s="36">
        <v>8579091</v>
      </c>
      <c r="Q12" s="37">
        <f>P12/N12*100-100</f>
        <v>2.4999985065434345</v>
      </c>
      <c r="R12" s="186">
        <v>8793568</v>
      </c>
      <c r="S12" s="200">
        <f>R12/P12*100-100</f>
        <v>2.499996794532194</v>
      </c>
      <c r="T12" s="36">
        <v>9013408</v>
      </c>
      <c r="U12" s="54">
        <f>T12/R12*100-100</f>
        <v>2.500009097558589</v>
      </c>
      <c r="V12" s="36">
        <v>9238743</v>
      </c>
      <c r="W12" s="37">
        <f>V12/T12*100-100</f>
        <v>2.4999977810834793</v>
      </c>
      <c r="X12" s="36">
        <v>9469711</v>
      </c>
      <c r="Y12" s="37">
        <f>X12/V12*100-100</f>
        <v>2.4999937762095925</v>
      </c>
      <c r="Z12" s="186">
        <v>9706454</v>
      </c>
      <c r="AA12" s="37">
        <f>Z12/X12*100-100</f>
        <v>2.5000023759964733</v>
      </c>
      <c r="AB12" s="245">
        <v>9949115</v>
      </c>
    </row>
    <row r="13" spans="1:28" ht="25.5">
      <c r="A13" s="13" t="s">
        <v>47</v>
      </c>
      <c r="B13" s="16" t="s">
        <v>55</v>
      </c>
      <c r="C13" s="36">
        <v>2065719.2</v>
      </c>
      <c r="D13" s="36">
        <v>1944943.58</v>
      </c>
      <c r="E13" s="36">
        <v>2277056.25</v>
      </c>
      <c r="F13" s="36">
        <v>1943784.57</v>
      </c>
      <c r="G13" s="37">
        <f>F13/E13*100-100</f>
        <v>-14.636075854516108</v>
      </c>
      <c r="H13" s="36">
        <v>2821388.16</v>
      </c>
      <c r="I13" s="37">
        <f>H13/F13*100-100</f>
        <v>45.14922093449894</v>
      </c>
      <c r="J13" s="36">
        <v>1778387</v>
      </c>
      <c r="K13" s="38">
        <f>J13/H13*100-100</f>
        <v>-36.967659210705705</v>
      </c>
      <c r="L13" s="244">
        <v>1822847</v>
      </c>
      <c r="M13" s="37">
        <f>L13/J13*100-100</f>
        <v>2.500018274987383</v>
      </c>
      <c r="N13" s="36">
        <v>1868418</v>
      </c>
      <c r="O13" s="54">
        <f>N13/L13*100-100</f>
        <v>2.4999903996331057</v>
      </c>
      <c r="P13" s="36">
        <v>1915128</v>
      </c>
      <c r="Q13" s="37">
        <f>P13/N13*100-100</f>
        <v>2.499975915453618</v>
      </c>
      <c r="R13" s="186">
        <v>1963007</v>
      </c>
      <c r="S13" s="200">
        <f>R13/P13*100-100</f>
        <v>2.500041772664801</v>
      </c>
      <c r="T13" s="36">
        <v>2012082</v>
      </c>
      <c r="U13" s="54">
        <f>T13/R13*100-100</f>
        <v>2.4999910851056626</v>
      </c>
      <c r="V13" s="36">
        <v>2062384</v>
      </c>
      <c r="W13" s="37">
        <f>V13/T13*100-100</f>
        <v>2.499997515011813</v>
      </c>
      <c r="X13" s="36">
        <v>2113943</v>
      </c>
      <c r="Y13" s="37">
        <f>X13/V13*100-100</f>
        <v>2.499970907454667</v>
      </c>
      <c r="Z13" s="186">
        <v>2166792</v>
      </c>
      <c r="AA13" s="37">
        <f>Z13/X13*100-100</f>
        <v>2.5000201046101864</v>
      </c>
      <c r="AB13" s="245">
        <v>2220962</v>
      </c>
    </row>
    <row r="14" spans="1:28" ht="25.5">
      <c r="A14" s="13" t="s">
        <v>48</v>
      </c>
      <c r="B14" s="17" t="s">
        <v>56</v>
      </c>
      <c r="C14" s="36">
        <v>318485.93</v>
      </c>
      <c r="D14" s="36">
        <v>354288.12</v>
      </c>
      <c r="E14" s="36">
        <v>417651.68</v>
      </c>
      <c r="F14" s="36">
        <v>408611.61</v>
      </c>
      <c r="G14" s="37">
        <f>F14/E14*100-100</f>
        <v>-2.1644998530833135</v>
      </c>
      <c r="H14" s="36">
        <v>440347.47</v>
      </c>
      <c r="I14" s="37">
        <f>H14/F14*100-100</f>
        <v>7.76675435139984</v>
      </c>
      <c r="J14" s="36">
        <v>161713</v>
      </c>
      <c r="K14" s="38">
        <f>J14/H14*100-100</f>
        <v>-63.27604652752972</v>
      </c>
      <c r="L14" s="244">
        <v>165756</v>
      </c>
      <c r="M14" s="37">
        <f>L14/J14*100-100</f>
        <v>2.5001082164080657</v>
      </c>
      <c r="N14" s="36">
        <v>169900</v>
      </c>
      <c r="O14" s="54">
        <f>N14/L14*100-100</f>
        <v>2.5000603296411583</v>
      </c>
      <c r="P14" s="36">
        <v>174148</v>
      </c>
      <c r="Q14" s="37">
        <f>P14/N14*100-100</f>
        <v>2.500294290759257</v>
      </c>
      <c r="R14" s="186">
        <v>178501</v>
      </c>
      <c r="S14" s="200">
        <f>R14/P14*100-100</f>
        <v>2.4995980430438465</v>
      </c>
      <c r="T14" s="36">
        <v>182964</v>
      </c>
      <c r="U14" s="54">
        <f>T14/R14*100-100</f>
        <v>2.5002661049518053</v>
      </c>
      <c r="V14" s="36">
        <v>187538</v>
      </c>
      <c r="W14" s="37">
        <f>V14/T14*100-100</f>
        <v>2.4999453444393396</v>
      </c>
      <c r="X14" s="36">
        <v>192227</v>
      </c>
      <c r="Y14" s="37">
        <f>X14/V14*100-100</f>
        <v>2.5002932738964887</v>
      </c>
      <c r="Z14" s="186">
        <v>197032</v>
      </c>
      <c r="AA14" s="37">
        <f>Z14/X14*100-100</f>
        <v>2.4996488526585665</v>
      </c>
      <c r="AB14" s="245">
        <v>201958</v>
      </c>
    </row>
    <row r="15" spans="1:28" ht="25.5">
      <c r="A15" s="13" t="s">
        <v>49</v>
      </c>
      <c r="B15" s="16" t="s">
        <v>68</v>
      </c>
      <c r="C15" s="36"/>
      <c r="D15" s="36"/>
      <c r="E15" s="36">
        <v>4500</v>
      </c>
      <c r="F15" s="42"/>
      <c r="G15" s="37">
        <f>F15/E15*100-100</f>
        <v>-100</v>
      </c>
      <c r="H15" s="42"/>
      <c r="I15" s="37"/>
      <c r="J15" s="42"/>
      <c r="K15" s="38"/>
      <c r="L15" s="248"/>
      <c r="M15" s="37"/>
      <c r="N15" s="42"/>
      <c r="O15" s="54"/>
      <c r="P15" s="42"/>
      <c r="Q15" s="37"/>
      <c r="R15" s="188"/>
      <c r="S15" s="200"/>
      <c r="T15" s="42"/>
      <c r="U15" s="54"/>
      <c r="V15" s="42"/>
      <c r="W15" s="37"/>
      <c r="X15" s="42"/>
      <c r="Y15" s="37"/>
      <c r="Z15" s="188"/>
      <c r="AA15" s="37"/>
      <c r="AB15" s="249"/>
    </row>
    <row r="16" spans="1:28" ht="38.25">
      <c r="A16" s="13" t="s">
        <v>50</v>
      </c>
      <c r="B16" s="16" t="s">
        <v>67</v>
      </c>
      <c r="C16" s="36"/>
      <c r="D16" s="36"/>
      <c r="E16" s="36"/>
      <c r="F16" s="42"/>
      <c r="G16" s="37"/>
      <c r="H16" s="42">
        <v>16131</v>
      </c>
      <c r="I16" s="37"/>
      <c r="J16" s="42">
        <v>24913</v>
      </c>
      <c r="K16" s="38"/>
      <c r="L16" s="248"/>
      <c r="M16" s="37"/>
      <c r="N16" s="42"/>
      <c r="O16" s="54"/>
      <c r="P16" s="42"/>
      <c r="Q16" s="37"/>
      <c r="R16" s="188"/>
      <c r="S16" s="200"/>
      <c r="T16" s="42"/>
      <c r="U16" s="54"/>
      <c r="V16" s="42"/>
      <c r="W16" s="37"/>
      <c r="X16" s="42"/>
      <c r="Y16" s="37"/>
      <c r="Z16" s="188"/>
      <c r="AA16" s="37"/>
      <c r="AB16" s="249"/>
    </row>
    <row r="17" spans="1:28" ht="12.75">
      <c r="A17" s="13" t="s">
        <v>51</v>
      </c>
      <c r="B17" s="15" t="s">
        <v>57</v>
      </c>
      <c r="C17" s="36">
        <v>0</v>
      </c>
      <c r="D17" s="36">
        <v>20802.21</v>
      </c>
      <c r="E17" s="36">
        <v>30000</v>
      </c>
      <c r="F17" s="42">
        <v>0</v>
      </c>
      <c r="G17" s="37">
        <f>F17/E17*100-100</f>
        <v>-100</v>
      </c>
      <c r="H17" s="36">
        <v>99600</v>
      </c>
      <c r="I17" s="37"/>
      <c r="J17" s="36"/>
      <c r="K17" s="38"/>
      <c r="L17" s="244"/>
      <c r="M17" s="37"/>
      <c r="N17" s="36"/>
      <c r="O17" s="54"/>
      <c r="P17" s="36"/>
      <c r="Q17" s="37"/>
      <c r="R17" s="186"/>
      <c r="S17" s="200"/>
      <c r="T17" s="36"/>
      <c r="U17" s="54"/>
      <c r="V17" s="36"/>
      <c r="W17" s="37"/>
      <c r="X17" s="36"/>
      <c r="Y17" s="37"/>
      <c r="Z17" s="186"/>
      <c r="AA17" s="37"/>
      <c r="AB17" s="245"/>
    </row>
    <row r="18" spans="1:28" ht="25.5">
      <c r="A18" s="13" t="s">
        <v>61</v>
      </c>
      <c r="B18" s="16" t="s">
        <v>106</v>
      </c>
      <c r="C18" s="36">
        <v>0</v>
      </c>
      <c r="D18" s="36"/>
      <c r="E18" s="36">
        <v>0</v>
      </c>
      <c r="F18" s="42"/>
      <c r="G18" s="37"/>
      <c r="H18" s="36">
        <v>0</v>
      </c>
      <c r="I18" s="37"/>
      <c r="J18" s="36">
        <v>818188</v>
      </c>
      <c r="K18" s="38"/>
      <c r="L18" s="244">
        <v>2152851</v>
      </c>
      <c r="M18" s="37"/>
      <c r="N18" s="36"/>
      <c r="O18" s="54"/>
      <c r="P18" s="36"/>
      <c r="Q18" s="37"/>
      <c r="R18" s="186"/>
      <c r="S18" s="200"/>
      <c r="T18" s="36"/>
      <c r="U18" s="54"/>
      <c r="V18" s="36"/>
      <c r="W18" s="37"/>
      <c r="X18" s="36"/>
      <c r="Y18" s="37"/>
      <c r="Z18" s="186">
        <v>0</v>
      </c>
      <c r="AA18" s="37"/>
      <c r="AB18" s="245"/>
    </row>
    <row r="19" spans="1:28" ht="38.25">
      <c r="A19" s="13" t="s">
        <v>62</v>
      </c>
      <c r="B19" s="16" t="s">
        <v>104</v>
      </c>
      <c r="C19" s="36">
        <v>10000</v>
      </c>
      <c r="D19" s="36"/>
      <c r="E19" s="36"/>
      <c r="F19" s="36">
        <v>35686</v>
      </c>
      <c r="G19" s="37"/>
      <c r="H19" s="36">
        <v>80405.25</v>
      </c>
      <c r="I19" s="37"/>
      <c r="J19" s="36"/>
      <c r="K19" s="38"/>
      <c r="L19" s="244"/>
      <c r="M19" s="37"/>
      <c r="N19" s="36"/>
      <c r="O19" s="54"/>
      <c r="P19" s="36"/>
      <c r="Q19" s="37"/>
      <c r="R19" s="186"/>
      <c r="S19" s="200"/>
      <c r="T19" s="36"/>
      <c r="U19" s="54"/>
      <c r="V19" s="36"/>
      <c r="W19" s="37"/>
      <c r="X19" s="36"/>
      <c r="Y19" s="37"/>
      <c r="Z19" s="186"/>
      <c r="AA19" s="37"/>
      <c r="AB19" s="245"/>
    </row>
    <row r="20" spans="1:28" ht="13.5" thickBot="1">
      <c r="A20" s="13" t="s">
        <v>63</v>
      </c>
      <c r="B20" s="15" t="s">
        <v>60</v>
      </c>
      <c r="C20" s="43"/>
      <c r="D20" s="43"/>
      <c r="E20" s="43"/>
      <c r="F20" s="43"/>
      <c r="G20" s="44"/>
      <c r="H20" s="43"/>
      <c r="I20" s="44"/>
      <c r="J20" s="43"/>
      <c r="K20" s="45"/>
      <c r="L20" s="250"/>
      <c r="M20" s="58"/>
      <c r="N20" s="59"/>
      <c r="O20" s="56"/>
      <c r="P20" s="59"/>
      <c r="Q20" s="58"/>
      <c r="R20" s="189"/>
      <c r="S20" s="202"/>
      <c r="T20" s="59"/>
      <c r="U20" s="56"/>
      <c r="V20" s="59"/>
      <c r="W20" s="58"/>
      <c r="X20" s="59"/>
      <c r="Y20" s="58"/>
      <c r="Z20" s="189"/>
      <c r="AA20" s="58"/>
      <c r="AB20" s="251"/>
    </row>
    <row r="21" spans="1:28" ht="13.5" thickBot="1">
      <c r="A21" s="192" t="s">
        <v>101</v>
      </c>
      <c r="B21" s="23" t="s">
        <v>78</v>
      </c>
      <c r="C21" s="46">
        <v>258941.56</v>
      </c>
      <c r="D21" s="46">
        <v>215106.61</v>
      </c>
      <c r="E21" s="46">
        <v>210097.76</v>
      </c>
      <c r="F21" s="47">
        <v>286446</v>
      </c>
      <c r="G21" s="48">
        <f>F21/E21*100-100</f>
        <v>36.339387911608384</v>
      </c>
      <c r="H21" s="49">
        <v>291922.93</v>
      </c>
      <c r="I21" s="48">
        <f>H21/F21*100-100</f>
        <v>1.9120287942579068</v>
      </c>
      <c r="J21" s="46">
        <v>221831</v>
      </c>
      <c r="K21" s="50">
        <f>J21/H21*100-100</f>
        <v>-24.01042288798621</v>
      </c>
      <c r="L21" s="252">
        <v>227377</v>
      </c>
      <c r="M21" s="48">
        <f>L21/J21*100-100</f>
        <v>2.5001014285649887</v>
      </c>
      <c r="N21" s="47">
        <v>233061</v>
      </c>
      <c r="O21" s="48">
        <f>N21/L21*100-100</f>
        <v>2.4998130857562586</v>
      </c>
      <c r="P21" s="48">
        <v>238888</v>
      </c>
      <c r="Q21" s="48">
        <f>P21/N21*100-100</f>
        <v>2.5002038093031302</v>
      </c>
      <c r="R21" s="254">
        <v>244860</v>
      </c>
      <c r="S21" s="48">
        <f>R21/P21*100-100</f>
        <v>2.499916278758249</v>
      </c>
      <c r="T21" s="255">
        <v>250982</v>
      </c>
      <c r="U21" s="48">
        <f>T21/R21*100-100</f>
        <v>2.5002041983174053</v>
      </c>
      <c r="V21" s="48">
        <v>257257</v>
      </c>
      <c r="W21" s="48">
        <f>V21/T21*100-100</f>
        <v>2.500179295726383</v>
      </c>
      <c r="X21" s="254">
        <v>263688</v>
      </c>
      <c r="Y21" s="48">
        <f>X21/V21*100-100</f>
        <v>2.499834795554648</v>
      </c>
      <c r="Z21" s="49">
        <v>270280</v>
      </c>
      <c r="AA21" s="48">
        <f>Z21/X21*100-100</f>
        <v>2.499924152786633</v>
      </c>
      <c r="AB21" s="253">
        <v>277037</v>
      </c>
    </row>
    <row r="22" spans="1:17" ht="12.75">
      <c r="A22" s="1"/>
      <c r="B22" s="1"/>
      <c r="C22" s="1"/>
      <c r="D22" s="1"/>
      <c r="E22" s="1"/>
      <c r="F22" s="1"/>
      <c r="G22" s="1"/>
      <c r="H22" s="1"/>
      <c r="I22" s="6"/>
      <c r="J22" s="6"/>
      <c r="K22" s="6"/>
      <c r="L22" s="1"/>
      <c r="M22" s="1"/>
      <c r="N22" s="2"/>
      <c r="O22" s="2"/>
      <c r="P22" s="1"/>
      <c r="Q22" s="1"/>
    </row>
    <row r="23" spans="1:17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"/>
      <c r="N24" s="1"/>
      <c r="O24" s="1"/>
      <c r="P24" s="1"/>
      <c r="Q24" s="1"/>
    </row>
    <row r="25" spans="1:17" ht="12.75">
      <c r="A25" s="6" t="s">
        <v>85</v>
      </c>
      <c r="B25" s="6"/>
      <c r="C25" s="6"/>
      <c r="D25" s="6"/>
      <c r="E25" s="6"/>
      <c r="F25" s="6"/>
      <c r="G25" s="6"/>
      <c r="H25" s="1"/>
      <c r="I25" s="3"/>
      <c r="J25" s="3"/>
      <c r="K25" s="3"/>
      <c r="L25" s="2"/>
      <c r="M25" s="2"/>
      <c r="N25" s="1"/>
      <c r="O25" s="1"/>
      <c r="P25" s="1"/>
      <c r="Q25" s="1"/>
    </row>
    <row r="26" spans="1:17" ht="12.75">
      <c r="A26" s="2" t="s">
        <v>76</v>
      </c>
      <c r="B26" s="1"/>
      <c r="C26" s="1"/>
      <c r="D26" s="1"/>
      <c r="E26" s="1"/>
      <c r="F26" s="1"/>
      <c r="G26" s="1"/>
      <c r="H26" s="1"/>
      <c r="I26" s="18"/>
      <c r="J26" s="18"/>
      <c r="K26" s="18"/>
      <c r="L26" s="2"/>
      <c r="M26" s="2"/>
      <c r="N26" s="1"/>
      <c r="O26" s="1"/>
      <c r="P26" s="1"/>
      <c r="Q26" s="1"/>
    </row>
    <row r="27" spans="1:17" ht="12.75">
      <c r="A27" s="6" t="s">
        <v>77</v>
      </c>
      <c r="B27" s="6"/>
      <c r="C27" s="6"/>
      <c r="D27" s="1"/>
      <c r="E27" s="1"/>
      <c r="F27" s="1"/>
      <c r="G27" s="1"/>
      <c r="H27" s="1"/>
      <c r="I27" s="4"/>
      <c r="J27" s="4"/>
      <c r="K27" s="4"/>
      <c r="L27" s="2"/>
      <c r="M27" s="2"/>
      <c r="N27" s="1"/>
      <c r="O27" s="1"/>
      <c r="P27" s="1"/>
      <c r="Q27" s="1"/>
    </row>
    <row r="28" spans="1:17" ht="12.75">
      <c r="A28" s="3" t="s">
        <v>66</v>
      </c>
      <c r="B28" s="3"/>
      <c r="C28" s="3"/>
      <c r="D28" s="3"/>
      <c r="E28" s="3"/>
      <c r="F28" s="3"/>
      <c r="G28" s="3"/>
      <c r="H28" s="2"/>
      <c r="I28" s="2"/>
      <c r="J28" s="2"/>
      <c r="K28" s="2"/>
      <c r="L28" s="2"/>
      <c r="M28" s="2"/>
      <c r="N28" s="1"/>
      <c r="O28" s="1"/>
      <c r="P28" s="1"/>
      <c r="Q28" s="1"/>
    </row>
    <row r="29" spans="1:18" ht="12.75">
      <c r="A29" s="1"/>
      <c r="B29" s="24" t="s">
        <v>129</v>
      </c>
      <c r="C29" s="25"/>
      <c r="D29" s="25"/>
      <c r="E29" s="25"/>
      <c r="F29" s="18"/>
      <c r="G29" s="18"/>
      <c r="H29" s="18"/>
      <c r="I29" s="6"/>
      <c r="J29" s="6"/>
      <c r="K29" s="6"/>
      <c r="L29" s="6"/>
      <c r="M29" s="6"/>
      <c r="N29" s="1"/>
      <c r="O29" s="1"/>
      <c r="P29" s="1"/>
      <c r="Q29" s="1"/>
      <c r="R29" s="1"/>
    </row>
    <row r="30" spans="1:18" ht="12.75">
      <c r="A30" s="1"/>
      <c r="B30" s="19" t="s">
        <v>108</v>
      </c>
      <c r="C30" s="197"/>
      <c r="D30" s="4"/>
      <c r="E30" s="4"/>
      <c r="F30" s="4"/>
      <c r="G30" s="4"/>
      <c r="H30" s="4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7" ht="12.75">
      <c r="A31" s="1"/>
      <c r="B31" s="318" t="s">
        <v>156</v>
      </c>
      <c r="C31" s="318"/>
      <c r="D31" s="318"/>
      <c r="E31" s="318"/>
      <c r="F31" s="318"/>
      <c r="G31" s="319"/>
      <c r="H31" s="319"/>
      <c r="I31" s="319"/>
      <c r="J31" s="319"/>
      <c r="K31" s="319"/>
      <c r="L31" s="319"/>
      <c r="M31" s="1"/>
      <c r="N31" s="1"/>
      <c r="O31" s="1"/>
      <c r="P31" s="1"/>
      <c r="Q31" s="1"/>
    </row>
    <row r="32" spans="1:17" ht="12.75">
      <c r="A32" s="22"/>
      <c r="B32" s="1" t="s">
        <v>107</v>
      </c>
      <c r="C32" s="1"/>
      <c r="D32" s="1"/>
      <c r="E32" s="1"/>
      <c r="F32" s="1"/>
      <c r="G32" s="22"/>
      <c r="H32" s="22"/>
      <c r="I32" s="22"/>
      <c r="J32" s="22"/>
      <c r="K32" s="22"/>
      <c r="L32" s="20"/>
      <c r="M32" s="20"/>
      <c r="N32" s="20"/>
      <c r="O32" s="20"/>
      <c r="P32" s="20"/>
      <c r="Q32" s="20"/>
    </row>
    <row r="33" spans="1:17" ht="12.75">
      <c r="A33" s="22"/>
      <c r="B33" s="172" t="s">
        <v>152</v>
      </c>
      <c r="C33" s="172"/>
      <c r="D33" s="173"/>
      <c r="E33" s="172"/>
      <c r="F33" s="22"/>
      <c r="G33" s="22"/>
      <c r="H33" s="22"/>
      <c r="I33" s="22"/>
      <c r="J33" s="22"/>
      <c r="K33" s="22"/>
      <c r="L33" s="20"/>
      <c r="M33" s="20"/>
      <c r="N33" s="20"/>
      <c r="O33" s="20"/>
      <c r="P33" s="20"/>
      <c r="Q33" s="20"/>
    </row>
    <row r="34" spans="1:17" ht="12.75">
      <c r="A34" s="22"/>
      <c r="B34" s="172"/>
      <c r="C34" s="172"/>
      <c r="D34" s="173"/>
      <c r="E34" s="172"/>
      <c r="F34" s="22"/>
      <c r="G34" s="22"/>
      <c r="H34" s="22"/>
      <c r="I34" s="22"/>
      <c r="J34" s="22"/>
      <c r="K34" s="22"/>
      <c r="L34" s="20"/>
      <c r="M34" s="20"/>
      <c r="N34" s="20"/>
      <c r="O34" s="20"/>
      <c r="P34" s="20"/>
      <c r="Q34" s="20"/>
    </row>
    <row r="35" spans="1:17" ht="12.75">
      <c r="A35" s="22"/>
      <c r="B35" s="172"/>
      <c r="C35" s="172"/>
      <c r="D35" s="172"/>
      <c r="E35" s="172"/>
      <c r="F35" s="22"/>
      <c r="G35" s="22"/>
      <c r="H35" s="22"/>
      <c r="I35" s="22"/>
      <c r="J35" s="22"/>
      <c r="K35" s="22"/>
      <c r="L35" s="20"/>
      <c r="M35" s="20"/>
      <c r="N35" s="20"/>
      <c r="O35" s="20"/>
      <c r="P35" s="20"/>
      <c r="Q35" s="20"/>
    </row>
    <row r="36" spans="1:17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0"/>
      <c r="M36" s="20"/>
      <c r="N36" s="20"/>
      <c r="O36" s="20"/>
      <c r="P36" s="20"/>
      <c r="Q36" s="20"/>
    </row>
    <row r="37" spans="1:17" ht="12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7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17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1:17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17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1:17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</row>
    <row r="44" spans="1:17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7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1:17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1:17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pans="1:17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</row>
  </sheetData>
  <mergeCells count="7">
    <mergeCell ref="B2:O2"/>
    <mergeCell ref="A3:A5"/>
    <mergeCell ref="B3:B4"/>
    <mergeCell ref="C4:C5"/>
    <mergeCell ref="D4:D5"/>
    <mergeCell ref="E4:E5"/>
    <mergeCell ref="F4:F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AM49"/>
  <sheetViews>
    <sheetView workbookViewId="0" topLeftCell="A1">
      <selection activeCell="F28" sqref="F28"/>
    </sheetView>
  </sheetViews>
  <sheetFormatPr defaultColWidth="9.00390625" defaultRowHeight="12.75"/>
  <cols>
    <col min="1" max="1" width="5.25390625" style="0" customWidth="1"/>
    <col min="2" max="2" width="28.625" style="0" customWidth="1"/>
    <col min="3" max="3" width="11.25390625" style="0" customWidth="1"/>
    <col min="4" max="5" width="10.75390625" style="0" customWidth="1"/>
    <col min="6" max="6" width="10.25390625" style="0" customWidth="1"/>
    <col min="7" max="7" width="8.00390625" style="0" customWidth="1"/>
    <col min="8" max="8" width="11.00390625" style="0" customWidth="1"/>
    <col min="9" max="9" width="9.00390625" style="0" customWidth="1"/>
    <col min="10" max="10" width="9.875" style="0" customWidth="1"/>
    <col min="11" max="11" width="9.75390625" style="0" customWidth="1"/>
    <col min="12" max="12" width="8.875" style="0" customWidth="1"/>
    <col min="13" max="13" width="6.75390625" style="0" customWidth="1"/>
    <col min="15" max="15" width="6.125" style="0" customWidth="1"/>
    <col min="16" max="16" width="8.625" style="0" customWidth="1"/>
    <col min="17" max="17" width="5.75390625" style="0" customWidth="1"/>
    <col min="19" max="19" width="6.75390625" style="0" customWidth="1"/>
    <col min="21" max="21" width="7.00390625" style="0" customWidth="1"/>
    <col min="23" max="23" width="6.625" style="0" customWidth="1"/>
    <col min="25" max="25" width="5.625" style="0" customWidth="1"/>
    <col min="27" max="27" width="6.625" style="0" customWidth="1"/>
  </cols>
  <sheetData>
    <row r="3" spans="1:17" ht="13.5" thickBot="1">
      <c r="A3" s="11"/>
      <c r="B3" s="468" t="s">
        <v>109</v>
      </c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1"/>
      <c r="Q3" s="1"/>
    </row>
    <row r="4" spans="1:39" ht="36">
      <c r="A4" s="474"/>
      <c r="B4" s="472" t="s">
        <v>0</v>
      </c>
      <c r="C4" s="26" t="s">
        <v>93</v>
      </c>
      <c r="D4" s="27" t="s">
        <v>94</v>
      </c>
      <c r="E4" s="27" t="s">
        <v>97</v>
      </c>
      <c r="F4" s="27" t="s">
        <v>100</v>
      </c>
      <c r="G4" s="28" t="s">
        <v>74</v>
      </c>
      <c r="H4" s="27" t="s">
        <v>105</v>
      </c>
      <c r="I4" s="28" t="s">
        <v>95</v>
      </c>
      <c r="J4" s="28">
        <v>2011</v>
      </c>
      <c r="K4" s="29" t="s">
        <v>40</v>
      </c>
      <c r="L4" s="239">
        <v>2012</v>
      </c>
      <c r="M4" s="28" t="s">
        <v>40</v>
      </c>
      <c r="N4" s="57">
        <v>2013</v>
      </c>
      <c r="O4" s="51" t="s">
        <v>40</v>
      </c>
      <c r="P4" s="60">
        <v>2014</v>
      </c>
      <c r="Q4" s="57" t="s">
        <v>40</v>
      </c>
      <c r="R4" s="183">
        <v>2015</v>
      </c>
      <c r="S4" s="28" t="s">
        <v>40</v>
      </c>
      <c r="T4" s="57">
        <v>2016</v>
      </c>
      <c r="U4" s="51" t="s">
        <v>40</v>
      </c>
      <c r="V4" s="60">
        <v>2017</v>
      </c>
      <c r="W4" s="57" t="s">
        <v>40</v>
      </c>
      <c r="X4" s="60">
        <v>2018</v>
      </c>
      <c r="Y4" s="57" t="s">
        <v>40</v>
      </c>
      <c r="Z4" s="51">
        <v>2019</v>
      </c>
      <c r="AA4" s="28" t="s">
        <v>40</v>
      </c>
      <c r="AB4" s="29">
        <v>2020</v>
      </c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</row>
    <row r="5" spans="1:39" ht="12.75">
      <c r="A5" s="475"/>
      <c r="B5" s="473"/>
      <c r="C5" s="477">
        <f>C7+C8+C9+C10+C11+C12+C13+C14+C15+C16+C17+C18+C19+C20+C21+C22</f>
        <v>10397451.39</v>
      </c>
      <c r="D5" s="477">
        <f>D7+D8+D9+D10+D11+D12+D13+D14+D15+D16+D17+D18+D19+D20+D21+D22</f>
        <v>11359656.989999998</v>
      </c>
      <c r="E5" s="477">
        <f>E7+E8+E9+E10+E11+E12+E13+E14+E15+E16+E17+E18+E19+E20+E21+E22</f>
        <v>12759888.86</v>
      </c>
      <c r="F5" s="477">
        <f>F7+F8+F9+F10+F11+F12+F13+F14+F15+F16+F17+F18+F19+F20+F21+F22</f>
        <v>12796435.14</v>
      </c>
      <c r="G5" s="31">
        <f>F5/D5*100-100</f>
        <v>12.64807688528633</v>
      </c>
      <c r="H5" s="30">
        <f>H7+H8+H9+H10+H11+H12+H13+H14+H15+H16+H17+H18+H19+H20+H21+H22</f>
        <v>12919129</v>
      </c>
      <c r="I5" s="31">
        <f>H5/F5*100-100</f>
        <v>0.9588128151134327</v>
      </c>
      <c r="J5" s="30">
        <f>J7+J8+J9+J10+J11+J12+J13+J14+J15+J16+J17+J18+J19+J20+J21+J22</f>
        <v>13624519</v>
      </c>
      <c r="K5" s="32">
        <f>J5/H5*100-100</f>
        <v>5.460043010639495</v>
      </c>
      <c r="L5" s="240">
        <f>L7+L8+L9+L10+L11+L12+L13+L14+L15+L16+L17+L18+L19+L20+L21+L22</f>
        <v>15253805</v>
      </c>
      <c r="M5" s="31">
        <f>L5/J5*100-100</f>
        <v>11.958484552739066</v>
      </c>
      <c r="N5" s="30">
        <f>N7+N8+N9+N10+N11+N12+N13+N14+N15+N16+N17+N18+N19+N20+N21+N22</f>
        <v>13428477</v>
      </c>
      <c r="O5" s="52">
        <f>N5/L5*100-100</f>
        <v>-11.966378224974022</v>
      </c>
      <c r="P5" s="30">
        <f>P7+P8+P9+P10+P11+P12+P13+P14+P15+P16+P17+P18+P19+P20+P21+P22</f>
        <v>13764189</v>
      </c>
      <c r="Q5" s="31">
        <f>P5/N5*100-100</f>
        <v>2.5000005585145573</v>
      </c>
      <c r="R5" s="184">
        <f>R7+R8+R9+R10+R11+R12+R13+R14+R15+R16+R17+R18+R19+R20+R21+R22</f>
        <v>14108293</v>
      </c>
      <c r="S5" s="198">
        <f>R5/P5*100-100</f>
        <v>2.4999947327081884</v>
      </c>
      <c r="T5" s="30">
        <f>T7+T8+T9+T10+T11+T12+T13+T14+T15+T16+T17+T18+T19+T20+T21+T22</f>
        <v>14461002</v>
      </c>
      <c r="U5" s="52">
        <f>T5/R5*100-100</f>
        <v>2.5000118724497753</v>
      </c>
      <c r="V5" s="30">
        <f>V7+V8+V9+V10+V11+V12+V13+V14+V15+V16+V17+V18+V19+V20+V21+V22</f>
        <v>14821828</v>
      </c>
      <c r="W5" s="31">
        <f>V5/T5*100-100</f>
        <v>2.49516596429487</v>
      </c>
      <c r="X5" s="30">
        <f>X7+X8+X9+X10+X11+X12+X13+X14+X15+X16+X17+X18+X19+X20+X21+X22</f>
        <v>15193090</v>
      </c>
      <c r="Y5" s="31">
        <f>X5/V5*100-100</f>
        <v>2.5048327372305152</v>
      </c>
      <c r="Z5" s="184">
        <f>Z7+Z8+Z9+Z10+Z11+Z12+Z13+Z14+Z15+Z16+Z17+Z18+Z19+Z20+Z21+Z22</f>
        <v>15572916</v>
      </c>
      <c r="AA5" s="31">
        <f>Z5/X5*100-100</f>
        <v>2.499991772575555</v>
      </c>
      <c r="AB5" s="241">
        <f>AB7+AB8+AB9+AB10+AB11+AB12+AB13+AB14+AB15+AB16+AB17+AB18+AB19+AB20+AB21+AB22</f>
        <v>15962238</v>
      </c>
      <c r="AC5" s="235"/>
      <c r="AD5" s="236"/>
      <c r="AE5" s="235"/>
      <c r="AF5" s="236"/>
      <c r="AG5" s="235"/>
      <c r="AH5" s="236"/>
      <c r="AI5" s="235"/>
      <c r="AJ5" s="236"/>
      <c r="AK5" s="235"/>
      <c r="AL5" s="236"/>
      <c r="AM5" s="235"/>
    </row>
    <row r="6" spans="1:39" ht="12.75">
      <c r="A6" s="476"/>
      <c r="B6" s="14" t="s">
        <v>1</v>
      </c>
      <c r="C6" s="478"/>
      <c r="D6" s="478"/>
      <c r="E6" s="478"/>
      <c r="F6" s="478"/>
      <c r="G6" s="34"/>
      <c r="H6" s="33"/>
      <c r="I6" s="34"/>
      <c r="J6" s="33"/>
      <c r="K6" s="35"/>
      <c r="L6" s="242"/>
      <c r="M6" s="34"/>
      <c r="N6" s="33"/>
      <c r="O6" s="53"/>
      <c r="P6" s="33"/>
      <c r="Q6" s="34"/>
      <c r="R6" s="185"/>
      <c r="S6" s="199"/>
      <c r="T6" s="33"/>
      <c r="U6" s="53"/>
      <c r="V6" s="33"/>
      <c r="W6" s="34"/>
      <c r="X6" s="33"/>
      <c r="Y6" s="34"/>
      <c r="Z6" s="185"/>
      <c r="AA6" s="34"/>
      <c r="AB6" s="243"/>
      <c r="AC6" s="235"/>
      <c r="AD6" s="236"/>
      <c r="AE6" s="235"/>
      <c r="AF6" s="236"/>
      <c r="AG6" s="235"/>
      <c r="AH6" s="236"/>
      <c r="AI6" s="235"/>
      <c r="AJ6" s="236"/>
      <c r="AK6" s="235"/>
      <c r="AL6" s="236"/>
      <c r="AM6" s="235"/>
    </row>
    <row r="7" spans="1:39" ht="12.75">
      <c r="A7" s="13" t="s">
        <v>10</v>
      </c>
      <c r="B7" s="12" t="s">
        <v>58</v>
      </c>
      <c r="C7" s="36">
        <v>717420</v>
      </c>
      <c r="D7" s="36">
        <v>760301.1</v>
      </c>
      <c r="E7" s="36">
        <v>895486.44</v>
      </c>
      <c r="F7" s="36">
        <v>876090.62</v>
      </c>
      <c r="G7" s="37">
        <f>F7/E7*100-100</f>
        <v>-2.1659535123725533</v>
      </c>
      <c r="H7" s="36">
        <v>839139</v>
      </c>
      <c r="I7" s="37">
        <f>H7/F7*100-100</f>
        <v>-4.217785141906887</v>
      </c>
      <c r="J7" s="36">
        <v>899368</v>
      </c>
      <c r="K7" s="38">
        <f>J7/H7*100-100</f>
        <v>7.177475960478532</v>
      </c>
      <c r="L7" s="244">
        <v>921852</v>
      </c>
      <c r="M7" s="37">
        <f>L7/J7*100-100</f>
        <v>2.499977762161862</v>
      </c>
      <c r="N7" s="36">
        <v>944898</v>
      </c>
      <c r="O7" s="54">
        <f>N7/L7*100-100</f>
        <v>2.499967456815199</v>
      </c>
      <c r="P7" s="36">
        <v>968520</v>
      </c>
      <c r="Q7" s="37">
        <f>P7/N7*100-100</f>
        <v>2.4999523758120006</v>
      </c>
      <c r="R7" s="186">
        <v>992733</v>
      </c>
      <c r="S7" s="200">
        <f>R7/P7*100-100</f>
        <v>2.499999999999986</v>
      </c>
      <c r="T7" s="36">
        <v>1017551</v>
      </c>
      <c r="U7" s="54">
        <f>T7/R7*100-100</f>
        <v>2.4999672620936337</v>
      </c>
      <c r="V7" s="36">
        <v>1042290</v>
      </c>
      <c r="W7" s="37">
        <f>V7/T7*100-100</f>
        <v>2.4312294911999572</v>
      </c>
      <c r="X7" s="36">
        <v>1069065</v>
      </c>
      <c r="Y7" s="37">
        <f>X7/V7*100-100</f>
        <v>2.568862792504973</v>
      </c>
      <c r="Z7" s="186">
        <v>1095791</v>
      </c>
      <c r="AA7" s="37">
        <f>Z7/X7*100-100</f>
        <v>2.499941537698831</v>
      </c>
      <c r="AB7" s="245">
        <v>1123186</v>
      </c>
      <c r="AC7" s="56"/>
      <c r="AD7" s="237"/>
      <c r="AE7" s="56"/>
      <c r="AF7" s="237"/>
      <c r="AG7" s="56"/>
      <c r="AH7" s="237"/>
      <c r="AI7" s="56"/>
      <c r="AJ7" s="237"/>
      <c r="AK7" s="56"/>
      <c r="AL7" s="237"/>
      <c r="AM7" s="56"/>
    </row>
    <row r="8" spans="1:39" ht="12.75">
      <c r="A8" s="13" t="s">
        <v>2</v>
      </c>
      <c r="B8" s="12" t="s">
        <v>59</v>
      </c>
      <c r="C8" s="36">
        <v>218309</v>
      </c>
      <c r="D8" s="36">
        <v>245380</v>
      </c>
      <c r="E8" s="36">
        <v>347460.1</v>
      </c>
      <c r="F8" s="36">
        <v>354281</v>
      </c>
      <c r="G8" s="37">
        <f>F8/E8*100-100</f>
        <v>1.9630743213393487</v>
      </c>
      <c r="H8" s="36">
        <v>287745</v>
      </c>
      <c r="I8" s="37">
        <f>H8/F8*100-100</f>
        <v>-18.78057248342418</v>
      </c>
      <c r="J8" s="36">
        <v>302050</v>
      </c>
      <c r="K8" s="38">
        <f>J8/H8*100-100</f>
        <v>4.971415663173985</v>
      </c>
      <c r="L8" s="244">
        <v>309601</v>
      </c>
      <c r="M8" s="37">
        <f>L8/J8*100-100</f>
        <v>2.499917232246318</v>
      </c>
      <c r="N8" s="36">
        <v>317341</v>
      </c>
      <c r="O8" s="54">
        <f>N8/L8*100-100</f>
        <v>2.4999919250906686</v>
      </c>
      <c r="P8" s="36">
        <v>325275</v>
      </c>
      <c r="Q8" s="37">
        <f>P8/N8*100-100</f>
        <v>2.500149681257696</v>
      </c>
      <c r="R8" s="186">
        <v>333407</v>
      </c>
      <c r="S8" s="200">
        <f>R8/P8*100-100</f>
        <v>2.5000384290216005</v>
      </c>
      <c r="T8" s="36">
        <v>341742</v>
      </c>
      <c r="U8" s="54">
        <f>T8/R8*100-100</f>
        <v>2.4999475115999417</v>
      </c>
      <c r="V8" s="36">
        <v>350286</v>
      </c>
      <c r="W8" s="37">
        <f>V8/T8*100-100</f>
        <v>2.5001316782836227</v>
      </c>
      <c r="X8" s="36">
        <v>359043</v>
      </c>
      <c r="Y8" s="37">
        <f>X8/V8*100-100</f>
        <v>2.4999571778489695</v>
      </c>
      <c r="Z8" s="186">
        <v>368019</v>
      </c>
      <c r="AA8" s="37">
        <f>Z8/X8*100-100</f>
        <v>2.499979111137108</v>
      </c>
      <c r="AB8" s="245">
        <v>377219</v>
      </c>
      <c r="AC8" s="56"/>
      <c r="AD8" s="237"/>
      <c r="AE8" s="56"/>
      <c r="AF8" s="237"/>
      <c r="AG8" s="56"/>
      <c r="AH8" s="237"/>
      <c r="AI8" s="56"/>
      <c r="AJ8" s="237"/>
      <c r="AK8" s="56"/>
      <c r="AL8" s="237"/>
      <c r="AM8" s="56"/>
    </row>
    <row r="9" spans="1:39" ht="38.25" customHeight="1">
      <c r="A9" s="13" t="s">
        <v>3</v>
      </c>
      <c r="B9" s="16" t="s">
        <v>99</v>
      </c>
      <c r="C9" s="36">
        <v>107703.7</v>
      </c>
      <c r="D9" s="36">
        <v>144269.97</v>
      </c>
      <c r="E9" s="36">
        <v>143434.96</v>
      </c>
      <c r="F9" s="36">
        <v>154567</v>
      </c>
      <c r="G9" s="37">
        <f>F9/E9*100-100</f>
        <v>7.761036779317962</v>
      </c>
      <c r="H9" s="36">
        <v>142852</v>
      </c>
      <c r="I9" s="37">
        <f>H9/F9*100-100</f>
        <v>-7.5792374827744595</v>
      </c>
      <c r="J9" s="36">
        <v>138742</v>
      </c>
      <c r="K9" s="38">
        <f>J9/H9*100-100</f>
        <v>-2.877103575728725</v>
      </c>
      <c r="L9" s="244">
        <v>142211</v>
      </c>
      <c r="M9" s="37">
        <f>L9/J9*100-100</f>
        <v>2.5003243430251842</v>
      </c>
      <c r="N9" s="36">
        <v>145766</v>
      </c>
      <c r="O9" s="54">
        <f>N9/L9*100-100</f>
        <v>2.4998066253665314</v>
      </c>
      <c r="P9" s="36">
        <v>149410</v>
      </c>
      <c r="Q9" s="37">
        <f>P9/N9*100-100</f>
        <v>2.4998970953445934</v>
      </c>
      <c r="R9" s="186">
        <v>153145</v>
      </c>
      <c r="S9" s="200">
        <f>R9/P9*100-100</f>
        <v>2.4998326751890687</v>
      </c>
      <c r="T9" s="36">
        <v>156974</v>
      </c>
      <c r="U9" s="54">
        <f>T9/R9*100-100</f>
        <v>2.5002448659766827</v>
      </c>
      <c r="V9" s="36">
        <v>160898</v>
      </c>
      <c r="W9" s="37">
        <f>V9/T9*100-100</f>
        <v>2.499777033139239</v>
      </c>
      <c r="X9" s="36">
        <v>164920</v>
      </c>
      <c r="Y9" s="37">
        <f>X9/V9*100-100</f>
        <v>2.499720319705645</v>
      </c>
      <c r="Z9" s="186">
        <v>169043</v>
      </c>
      <c r="AA9" s="37">
        <f>Z9/X9*100-100</f>
        <v>2.499999999999986</v>
      </c>
      <c r="AB9" s="245">
        <v>173269</v>
      </c>
      <c r="AC9" s="56"/>
      <c r="AD9" s="237"/>
      <c r="AE9" s="56"/>
      <c r="AF9" s="237"/>
      <c r="AG9" s="56"/>
      <c r="AH9" s="237"/>
      <c r="AI9" s="56"/>
      <c r="AJ9" s="237"/>
      <c r="AK9" s="56"/>
      <c r="AL9" s="237"/>
      <c r="AM9" s="56"/>
    </row>
    <row r="10" spans="1:39" ht="12.75">
      <c r="A10" s="13" t="s">
        <v>8</v>
      </c>
      <c r="B10" s="15" t="s">
        <v>52</v>
      </c>
      <c r="C10" s="36">
        <v>1005503</v>
      </c>
      <c r="D10" s="36">
        <v>1092837.4</v>
      </c>
      <c r="E10" s="36">
        <v>1447302.67</v>
      </c>
      <c r="F10" s="36">
        <v>944612.34</v>
      </c>
      <c r="G10" s="37">
        <f>F10/E10*100-100</f>
        <v>-34.73290973753265</v>
      </c>
      <c r="H10" s="36">
        <v>1188345</v>
      </c>
      <c r="I10" s="37">
        <f>H10/F10*100-100</f>
        <v>25.802400591125036</v>
      </c>
      <c r="J10" s="36">
        <v>1312788</v>
      </c>
      <c r="K10" s="38">
        <f>J10/H10*100-100</f>
        <v>10.471958900824262</v>
      </c>
      <c r="L10" s="244">
        <v>1345608</v>
      </c>
      <c r="M10" s="37">
        <f>L10/J10*100-100</f>
        <v>2.5000228521284527</v>
      </c>
      <c r="N10" s="36">
        <v>1379248</v>
      </c>
      <c r="O10" s="54">
        <f>N10/L10*100-100</f>
        <v>2.4999851368303467</v>
      </c>
      <c r="P10" s="36">
        <v>1413729</v>
      </c>
      <c r="Q10" s="37">
        <f>P10/N10*100-100</f>
        <v>2.499985499344575</v>
      </c>
      <c r="R10" s="186">
        <v>1449072</v>
      </c>
      <c r="S10" s="200">
        <f>R10/P10*100-100</f>
        <v>2.4999840846442254</v>
      </c>
      <c r="T10" s="36">
        <v>1485299</v>
      </c>
      <c r="U10" s="54">
        <f>T10/R10*100-100</f>
        <v>2.5000138019366887</v>
      </c>
      <c r="V10" s="36">
        <v>1522432</v>
      </c>
      <c r="W10" s="37">
        <f>V10/T10*100-100</f>
        <v>2.5000353464184712</v>
      </c>
      <c r="X10" s="36">
        <v>1560493</v>
      </c>
      <c r="Y10" s="37">
        <f>X10/V10*100-100</f>
        <v>2.5000131368757366</v>
      </c>
      <c r="Z10" s="186">
        <v>1599505</v>
      </c>
      <c r="AA10" s="37">
        <f>Z10/X10*100-100</f>
        <v>2.499979173248448</v>
      </c>
      <c r="AB10" s="245">
        <v>1639492</v>
      </c>
      <c r="AC10" s="56"/>
      <c r="AD10" s="237"/>
      <c r="AE10" s="56"/>
      <c r="AF10" s="237"/>
      <c r="AG10" s="56"/>
      <c r="AH10" s="237"/>
      <c r="AI10" s="56"/>
      <c r="AJ10" s="237"/>
      <c r="AK10" s="56"/>
      <c r="AL10" s="237"/>
      <c r="AM10" s="56"/>
    </row>
    <row r="11" spans="1:39" ht="12.75">
      <c r="A11" s="13" t="s">
        <v>9</v>
      </c>
      <c r="B11" s="12" t="s">
        <v>53</v>
      </c>
      <c r="C11" s="36">
        <v>0</v>
      </c>
      <c r="D11" s="36">
        <v>0</v>
      </c>
      <c r="E11" s="36">
        <v>0</v>
      </c>
      <c r="F11" s="36"/>
      <c r="G11" s="37"/>
      <c r="H11" s="36"/>
      <c r="I11" s="37"/>
      <c r="J11" s="36"/>
      <c r="K11" s="38"/>
      <c r="L11" s="244"/>
      <c r="M11" s="37"/>
      <c r="N11" s="39"/>
      <c r="O11" s="55"/>
      <c r="P11" s="39"/>
      <c r="Q11" s="182"/>
      <c r="R11" s="187"/>
      <c r="S11" s="201"/>
      <c r="T11" s="39"/>
      <c r="U11" s="55"/>
      <c r="V11" s="39"/>
      <c r="W11" s="182"/>
      <c r="X11" s="39"/>
      <c r="Y11" s="182"/>
      <c r="Z11" s="186"/>
      <c r="AA11" s="37"/>
      <c r="AB11" s="246"/>
      <c r="AC11" s="56"/>
      <c r="AD11" s="237"/>
      <c r="AE11" s="56"/>
      <c r="AF11" s="237"/>
      <c r="AG11" s="56"/>
      <c r="AH11" s="237"/>
      <c r="AI11" s="56"/>
      <c r="AJ11" s="237"/>
      <c r="AK11" s="56"/>
      <c r="AL11" s="237"/>
      <c r="AM11" s="56"/>
    </row>
    <row r="12" spans="1:39" ht="12.75">
      <c r="A12" s="13" t="s">
        <v>6</v>
      </c>
      <c r="B12" s="15" t="s">
        <v>79</v>
      </c>
      <c r="C12" s="40">
        <v>201522</v>
      </c>
      <c r="D12" s="40">
        <v>471126</v>
      </c>
      <c r="E12" s="40">
        <v>249554</v>
      </c>
      <c r="F12" s="40">
        <v>275104</v>
      </c>
      <c r="G12" s="41">
        <f>F12/E12*100-100</f>
        <v>10.238265064875733</v>
      </c>
      <c r="H12" s="40"/>
      <c r="I12" s="41"/>
      <c r="J12" s="40"/>
      <c r="K12" s="191"/>
      <c r="L12" s="247"/>
      <c r="M12" s="37"/>
      <c r="N12" s="36"/>
      <c r="O12" s="54"/>
      <c r="P12" s="36"/>
      <c r="Q12" s="37"/>
      <c r="R12" s="186"/>
      <c r="S12" s="200"/>
      <c r="T12" s="36"/>
      <c r="U12" s="54"/>
      <c r="V12" s="36"/>
      <c r="W12" s="37"/>
      <c r="X12" s="36"/>
      <c r="Y12" s="37"/>
      <c r="Z12" s="190"/>
      <c r="AA12" s="37"/>
      <c r="AB12" s="245"/>
      <c r="AC12" s="56"/>
      <c r="AD12" s="237"/>
      <c r="AE12" s="56"/>
      <c r="AF12" s="237"/>
      <c r="AG12" s="56"/>
      <c r="AH12" s="237"/>
      <c r="AI12" s="56"/>
      <c r="AJ12" s="237"/>
      <c r="AK12" s="56"/>
      <c r="AL12" s="237"/>
      <c r="AM12" s="56"/>
    </row>
    <row r="13" spans="1:39" ht="12.75">
      <c r="A13" s="13" t="s">
        <v>7</v>
      </c>
      <c r="B13" s="12" t="s">
        <v>54</v>
      </c>
      <c r="C13" s="36">
        <v>5493847</v>
      </c>
      <c r="D13" s="36">
        <v>6110602</v>
      </c>
      <c r="E13" s="36">
        <v>6737345</v>
      </c>
      <c r="F13" s="36">
        <v>7517252</v>
      </c>
      <c r="G13" s="37">
        <f>F13/E13*100-100</f>
        <v>11.575880409864723</v>
      </c>
      <c r="H13" s="36">
        <v>7510929</v>
      </c>
      <c r="I13" s="37">
        <f>H13/F13*100-100</f>
        <v>-0.08411318391348743</v>
      </c>
      <c r="J13" s="36">
        <v>7966539</v>
      </c>
      <c r="K13" s="38">
        <f>J13/H13*100-100</f>
        <v>6.065960682094058</v>
      </c>
      <c r="L13" s="244">
        <v>8165702</v>
      </c>
      <c r="M13" s="37">
        <f>L13/J13*100-100</f>
        <v>2.4999940375613647</v>
      </c>
      <c r="N13" s="36">
        <v>8369845</v>
      </c>
      <c r="O13" s="54">
        <f>N13/L13*100-100</f>
        <v>2.5000055108550328</v>
      </c>
      <c r="P13" s="36">
        <v>8579091</v>
      </c>
      <c r="Q13" s="37">
        <f>P13/N13*100-100</f>
        <v>2.4999985065434345</v>
      </c>
      <c r="R13" s="186">
        <v>8793568</v>
      </c>
      <c r="S13" s="200">
        <f>R13/P13*100-100</f>
        <v>2.499996794532194</v>
      </c>
      <c r="T13" s="36">
        <v>9013408</v>
      </c>
      <c r="U13" s="54">
        <f>T13/R13*100-100</f>
        <v>2.500009097558589</v>
      </c>
      <c r="V13" s="36">
        <v>9238743</v>
      </c>
      <c r="W13" s="37">
        <f>V13/T13*100-100</f>
        <v>2.4999977810834793</v>
      </c>
      <c r="X13" s="36">
        <v>9469711</v>
      </c>
      <c r="Y13" s="37">
        <f>X13/V13*100-100</f>
        <v>2.4999937762095925</v>
      </c>
      <c r="Z13" s="186">
        <v>9706454</v>
      </c>
      <c r="AA13" s="37">
        <f>Z13/X13*100-100</f>
        <v>2.5000023759964733</v>
      </c>
      <c r="AB13" s="245">
        <v>9949115</v>
      </c>
      <c r="AC13" s="56"/>
      <c r="AD13" s="237"/>
      <c r="AE13" s="56"/>
      <c r="AF13" s="237"/>
      <c r="AG13" s="56"/>
      <c r="AH13" s="237"/>
      <c r="AI13" s="56"/>
      <c r="AJ13" s="237"/>
      <c r="AK13" s="56"/>
      <c r="AL13" s="237"/>
      <c r="AM13" s="56"/>
    </row>
    <row r="14" spans="1:39" ht="31.5" customHeight="1">
      <c r="A14" s="13" t="s">
        <v>47</v>
      </c>
      <c r="B14" s="16" t="s">
        <v>55</v>
      </c>
      <c r="C14" s="36">
        <v>2065719.2</v>
      </c>
      <c r="D14" s="36">
        <v>1944943.58</v>
      </c>
      <c r="E14" s="36">
        <v>2277056.25</v>
      </c>
      <c r="F14" s="36">
        <v>1943784.57</v>
      </c>
      <c r="G14" s="37">
        <f>F14/E14*100-100</f>
        <v>-14.636075854516108</v>
      </c>
      <c r="H14" s="36">
        <v>1939273</v>
      </c>
      <c r="I14" s="37">
        <f>H14/F14*100-100</f>
        <v>-0.23210236718773558</v>
      </c>
      <c r="J14" s="36">
        <v>1778387</v>
      </c>
      <c r="K14" s="38">
        <f>J14/H14*100-100</f>
        <v>-8.296201720954187</v>
      </c>
      <c r="L14" s="244">
        <v>1822847</v>
      </c>
      <c r="M14" s="37">
        <f>L14/J14*100-100</f>
        <v>2.500018274987383</v>
      </c>
      <c r="N14" s="36">
        <v>1868418</v>
      </c>
      <c r="O14" s="54">
        <f>N14/L14*100-100</f>
        <v>2.4999903996331057</v>
      </c>
      <c r="P14" s="36">
        <v>1915128</v>
      </c>
      <c r="Q14" s="37">
        <f>P14/N14*100-100</f>
        <v>2.499975915453618</v>
      </c>
      <c r="R14" s="186">
        <v>1963007</v>
      </c>
      <c r="S14" s="200">
        <f>R14/P14*100-100</f>
        <v>2.500041772664801</v>
      </c>
      <c r="T14" s="36">
        <v>2012082</v>
      </c>
      <c r="U14" s="54">
        <f>T14/R14*100-100</f>
        <v>2.4999910851056626</v>
      </c>
      <c r="V14" s="36">
        <v>2062384</v>
      </c>
      <c r="W14" s="37">
        <f>V14/T14*100-100</f>
        <v>2.499997515011813</v>
      </c>
      <c r="X14" s="36">
        <v>2113943</v>
      </c>
      <c r="Y14" s="37">
        <f>X14/V14*100-100</f>
        <v>2.499970907454667</v>
      </c>
      <c r="Z14" s="186">
        <v>2166792</v>
      </c>
      <c r="AA14" s="37">
        <f>Z14/X14*100-100</f>
        <v>2.5000201046101864</v>
      </c>
      <c r="AB14" s="245">
        <v>2220962</v>
      </c>
      <c r="AC14" s="56"/>
      <c r="AD14" s="237"/>
      <c r="AE14" s="56"/>
      <c r="AF14" s="237"/>
      <c r="AG14" s="56"/>
      <c r="AH14" s="237"/>
      <c r="AI14" s="56"/>
      <c r="AJ14" s="237"/>
      <c r="AK14" s="56"/>
      <c r="AL14" s="237"/>
      <c r="AM14" s="56"/>
    </row>
    <row r="15" spans="1:39" ht="27" customHeight="1">
      <c r="A15" s="13" t="s">
        <v>48</v>
      </c>
      <c r="B15" s="17" t="s">
        <v>56</v>
      </c>
      <c r="C15" s="36">
        <v>318485.93</v>
      </c>
      <c r="D15" s="36">
        <v>354288.12</v>
      </c>
      <c r="E15" s="36">
        <v>417651.68</v>
      </c>
      <c r="F15" s="36">
        <v>408611.61</v>
      </c>
      <c r="G15" s="37">
        <f>F15/E15*100-100</f>
        <v>-2.1644998530833135</v>
      </c>
      <c r="H15" s="36">
        <v>392257</v>
      </c>
      <c r="I15" s="37">
        <f>H15/F15*100-100</f>
        <v>-4.002482944623125</v>
      </c>
      <c r="J15" s="36">
        <v>161713</v>
      </c>
      <c r="K15" s="38">
        <f>J15/H15*100-100</f>
        <v>-58.77371213260694</v>
      </c>
      <c r="L15" s="244">
        <v>165756</v>
      </c>
      <c r="M15" s="37">
        <f>L15/J15*100-100</f>
        <v>2.5001082164080657</v>
      </c>
      <c r="N15" s="36">
        <v>169900</v>
      </c>
      <c r="O15" s="54">
        <f>N15/L15*100-100</f>
        <v>2.5000603296411583</v>
      </c>
      <c r="P15" s="36">
        <v>174148</v>
      </c>
      <c r="Q15" s="37">
        <f>P15/N15*100-100</f>
        <v>2.500294290759257</v>
      </c>
      <c r="R15" s="186">
        <v>178501</v>
      </c>
      <c r="S15" s="200">
        <f>R15/P15*100-100</f>
        <v>2.4995980430438465</v>
      </c>
      <c r="T15" s="36">
        <v>182964</v>
      </c>
      <c r="U15" s="54">
        <f>T15/R15*100-100</f>
        <v>2.5002661049518053</v>
      </c>
      <c r="V15" s="36">
        <v>187538</v>
      </c>
      <c r="W15" s="37">
        <f>V15/T15*100-100</f>
        <v>2.4999453444393396</v>
      </c>
      <c r="X15" s="36">
        <v>192227</v>
      </c>
      <c r="Y15" s="37">
        <f>X15/V15*100-100</f>
        <v>2.5002932738964887</v>
      </c>
      <c r="Z15" s="186">
        <v>197032</v>
      </c>
      <c r="AA15" s="37">
        <f>Z15/X15*100-100</f>
        <v>2.4996488526585665</v>
      </c>
      <c r="AB15" s="245">
        <v>201958</v>
      </c>
      <c r="AC15" s="56"/>
      <c r="AD15" s="237"/>
      <c r="AE15" s="56"/>
      <c r="AF15" s="237"/>
      <c r="AG15" s="56"/>
      <c r="AH15" s="237"/>
      <c r="AI15" s="56"/>
      <c r="AJ15" s="237"/>
      <c r="AK15" s="56"/>
      <c r="AL15" s="237"/>
      <c r="AM15" s="56"/>
    </row>
    <row r="16" spans="1:39" ht="28.5" customHeight="1">
      <c r="A16" s="13" t="s">
        <v>49</v>
      </c>
      <c r="B16" s="16" t="s">
        <v>68</v>
      </c>
      <c r="C16" s="36"/>
      <c r="D16" s="36"/>
      <c r="E16" s="36">
        <v>4500</v>
      </c>
      <c r="F16" s="42"/>
      <c r="G16" s="37">
        <f>F16/E16*100-100</f>
        <v>-100</v>
      </c>
      <c r="H16" s="42"/>
      <c r="I16" s="37"/>
      <c r="J16" s="42"/>
      <c r="K16" s="38"/>
      <c r="L16" s="248"/>
      <c r="M16" s="37"/>
      <c r="N16" s="42"/>
      <c r="O16" s="54"/>
      <c r="P16" s="42"/>
      <c r="Q16" s="37"/>
      <c r="R16" s="188"/>
      <c r="S16" s="200"/>
      <c r="T16" s="42"/>
      <c r="U16" s="54"/>
      <c r="V16" s="42"/>
      <c r="W16" s="37"/>
      <c r="X16" s="42"/>
      <c r="Y16" s="37"/>
      <c r="Z16" s="188"/>
      <c r="AA16" s="37"/>
      <c r="AB16" s="249"/>
      <c r="AC16" s="56"/>
      <c r="AD16" s="238"/>
      <c r="AE16" s="56"/>
      <c r="AF16" s="238"/>
      <c r="AG16" s="56"/>
      <c r="AH16" s="238"/>
      <c r="AI16" s="56"/>
      <c r="AJ16" s="238"/>
      <c r="AK16" s="56"/>
      <c r="AL16" s="238"/>
      <c r="AM16" s="56"/>
    </row>
    <row r="17" spans="1:39" ht="35.25" customHeight="1">
      <c r="A17" s="13" t="s">
        <v>50</v>
      </c>
      <c r="B17" s="16" t="s">
        <v>67</v>
      </c>
      <c r="C17" s="36"/>
      <c r="D17" s="36"/>
      <c r="E17" s="36"/>
      <c r="F17" s="42"/>
      <c r="G17" s="37"/>
      <c r="H17" s="42">
        <v>16131</v>
      </c>
      <c r="I17" s="37"/>
      <c r="J17" s="42">
        <v>24913</v>
      </c>
      <c r="K17" s="38"/>
      <c r="L17" s="248"/>
      <c r="M17" s="37"/>
      <c r="N17" s="42"/>
      <c r="O17" s="54"/>
      <c r="P17" s="42"/>
      <c r="Q17" s="37"/>
      <c r="R17" s="188"/>
      <c r="S17" s="200"/>
      <c r="T17" s="42"/>
      <c r="U17" s="54"/>
      <c r="V17" s="42"/>
      <c r="W17" s="37"/>
      <c r="X17" s="42"/>
      <c r="Y17" s="37"/>
      <c r="Z17" s="188"/>
      <c r="AA17" s="37"/>
      <c r="AB17" s="249"/>
      <c r="AC17" s="56"/>
      <c r="AD17" s="238"/>
      <c r="AE17" s="56"/>
      <c r="AF17" s="238"/>
      <c r="AG17" s="56"/>
      <c r="AH17" s="238"/>
      <c r="AI17" s="56"/>
      <c r="AJ17" s="238"/>
      <c r="AK17" s="56"/>
      <c r="AL17" s="238"/>
      <c r="AM17" s="56"/>
    </row>
    <row r="18" spans="1:39" ht="12.75">
      <c r="A18" s="13" t="s">
        <v>51</v>
      </c>
      <c r="B18" s="15" t="s">
        <v>57</v>
      </c>
      <c r="C18" s="36">
        <v>0</v>
      </c>
      <c r="D18" s="36">
        <v>20802.21</v>
      </c>
      <c r="E18" s="36">
        <v>30000</v>
      </c>
      <c r="F18" s="42">
        <v>0</v>
      </c>
      <c r="G18" s="37">
        <f>F18/E18*100-100</f>
        <v>-100</v>
      </c>
      <c r="H18" s="36">
        <v>79600</v>
      </c>
      <c r="I18" s="37"/>
      <c r="J18" s="36"/>
      <c r="K18" s="38"/>
      <c r="L18" s="244"/>
      <c r="M18" s="37"/>
      <c r="N18" s="36"/>
      <c r="O18" s="54"/>
      <c r="P18" s="36"/>
      <c r="Q18" s="37"/>
      <c r="R18" s="186"/>
      <c r="S18" s="200"/>
      <c r="T18" s="36"/>
      <c r="U18" s="54"/>
      <c r="V18" s="36"/>
      <c r="W18" s="37"/>
      <c r="X18" s="36"/>
      <c r="Y18" s="37"/>
      <c r="Z18" s="186"/>
      <c r="AA18" s="37"/>
      <c r="AB18" s="245"/>
      <c r="AC18" s="56"/>
      <c r="AD18" s="237"/>
      <c r="AE18" s="56"/>
      <c r="AF18" s="237"/>
      <c r="AG18" s="56"/>
      <c r="AH18" s="237"/>
      <c r="AI18" s="56"/>
      <c r="AJ18" s="237"/>
      <c r="AK18" s="56"/>
      <c r="AL18" s="237"/>
      <c r="AM18" s="56"/>
    </row>
    <row r="19" spans="1:39" ht="24" customHeight="1">
      <c r="A19" s="13" t="s">
        <v>61</v>
      </c>
      <c r="B19" s="16" t="s">
        <v>106</v>
      </c>
      <c r="C19" s="36">
        <v>0</v>
      </c>
      <c r="D19" s="36"/>
      <c r="E19" s="36">
        <v>0</v>
      </c>
      <c r="F19" s="42"/>
      <c r="G19" s="37"/>
      <c r="H19" s="36">
        <v>255411</v>
      </c>
      <c r="I19" s="37"/>
      <c r="J19" s="36">
        <v>818188</v>
      </c>
      <c r="K19" s="38"/>
      <c r="L19" s="244">
        <v>2152851</v>
      </c>
      <c r="M19" s="37"/>
      <c r="N19" s="36"/>
      <c r="O19" s="54"/>
      <c r="P19" s="36"/>
      <c r="Q19" s="37"/>
      <c r="R19" s="186"/>
      <c r="S19" s="200"/>
      <c r="T19" s="36"/>
      <c r="U19" s="54"/>
      <c r="V19" s="36"/>
      <c r="W19" s="37"/>
      <c r="X19" s="36"/>
      <c r="Y19" s="37"/>
      <c r="Z19" s="186">
        <v>0</v>
      </c>
      <c r="AA19" s="37"/>
      <c r="AB19" s="245"/>
      <c r="AC19" s="56"/>
      <c r="AD19" s="237"/>
      <c r="AE19" s="56"/>
      <c r="AF19" s="237"/>
      <c r="AG19" s="56"/>
      <c r="AH19" s="237"/>
      <c r="AI19" s="56"/>
      <c r="AJ19" s="237"/>
      <c r="AK19" s="56"/>
      <c r="AL19" s="237"/>
      <c r="AM19" s="56"/>
    </row>
    <row r="20" spans="1:39" ht="39.75" customHeight="1">
      <c r="A20" s="13" t="s">
        <v>62</v>
      </c>
      <c r="B20" s="16" t="s">
        <v>104</v>
      </c>
      <c r="C20" s="36">
        <v>10000</v>
      </c>
      <c r="D20" s="36"/>
      <c r="E20" s="36"/>
      <c r="F20" s="36">
        <v>35686</v>
      </c>
      <c r="G20" s="37"/>
      <c r="H20" s="36">
        <v>40575</v>
      </c>
      <c r="I20" s="37"/>
      <c r="J20" s="36"/>
      <c r="K20" s="38"/>
      <c r="L20" s="244"/>
      <c r="M20" s="37"/>
      <c r="N20" s="36"/>
      <c r="O20" s="54"/>
      <c r="P20" s="36"/>
      <c r="Q20" s="37"/>
      <c r="R20" s="186"/>
      <c r="S20" s="200"/>
      <c r="T20" s="36"/>
      <c r="U20" s="54"/>
      <c r="V20" s="36"/>
      <c r="W20" s="37"/>
      <c r="X20" s="36"/>
      <c r="Y20" s="37"/>
      <c r="Z20" s="186"/>
      <c r="AA20" s="37"/>
      <c r="AB20" s="245"/>
      <c r="AC20" s="56"/>
      <c r="AD20" s="237"/>
      <c r="AE20" s="56"/>
      <c r="AF20" s="237"/>
      <c r="AG20" s="56"/>
      <c r="AH20" s="237"/>
      <c r="AI20" s="56"/>
      <c r="AJ20" s="237"/>
      <c r="AK20" s="56"/>
      <c r="AL20" s="237"/>
      <c r="AM20" s="56"/>
    </row>
    <row r="21" spans="1:39" ht="13.5" thickBot="1">
      <c r="A21" s="13" t="s">
        <v>63</v>
      </c>
      <c r="B21" s="15" t="s">
        <v>60</v>
      </c>
      <c r="C21" s="43"/>
      <c r="D21" s="43"/>
      <c r="E21" s="43"/>
      <c r="F21" s="43"/>
      <c r="G21" s="44"/>
      <c r="H21" s="43"/>
      <c r="I21" s="44"/>
      <c r="J21" s="43"/>
      <c r="K21" s="45"/>
      <c r="L21" s="250"/>
      <c r="M21" s="58"/>
      <c r="N21" s="59"/>
      <c r="O21" s="56"/>
      <c r="P21" s="59"/>
      <c r="Q21" s="58"/>
      <c r="R21" s="189"/>
      <c r="S21" s="202"/>
      <c r="T21" s="59"/>
      <c r="U21" s="56"/>
      <c r="V21" s="59"/>
      <c r="W21" s="58"/>
      <c r="X21" s="59"/>
      <c r="Y21" s="58"/>
      <c r="Z21" s="189"/>
      <c r="AA21" s="58"/>
      <c r="AB21" s="251"/>
      <c r="AC21" s="56"/>
      <c r="AD21" s="237"/>
      <c r="AE21" s="56"/>
      <c r="AF21" s="237"/>
      <c r="AG21" s="56"/>
      <c r="AH21" s="237"/>
      <c r="AI21" s="56"/>
      <c r="AJ21" s="237"/>
      <c r="AK21" s="56"/>
      <c r="AL21" s="237"/>
      <c r="AM21" s="56"/>
    </row>
    <row r="22" spans="1:39" ht="13.5" thickBot="1">
      <c r="A22" s="192" t="s">
        <v>101</v>
      </c>
      <c r="B22" s="23" t="s">
        <v>78</v>
      </c>
      <c r="C22" s="46">
        <v>258941.56</v>
      </c>
      <c r="D22" s="46">
        <v>215106.61</v>
      </c>
      <c r="E22" s="46">
        <v>210097.76</v>
      </c>
      <c r="F22" s="47">
        <v>286446</v>
      </c>
      <c r="G22" s="48">
        <f>F22/E22*100-100</f>
        <v>36.339387911608384</v>
      </c>
      <c r="H22" s="49">
        <v>226872</v>
      </c>
      <c r="I22" s="48">
        <f>H22/F22*100-100</f>
        <v>-20.797637251000197</v>
      </c>
      <c r="J22" s="46">
        <v>221831</v>
      </c>
      <c r="K22" s="50">
        <f>J22/H22*100-100</f>
        <v>-2.221957755915227</v>
      </c>
      <c r="L22" s="252">
        <v>227377</v>
      </c>
      <c r="M22" s="48">
        <f>L22/J22*100-100</f>
        <v>2.5001014285649887</v>
      </c>
      <c r="N22" s="47">
        <v>233061</v>
      </c>
      <c r="O22" s="48">
        <f>N22/L22*100-100</f>
        <v>2.4998130857562586</v>
      </c>
      <c r="P22" s="48">
        <v>238888</v>
      </c>
      <c r="Q22" s="48">
        <f>P22/N22*100-100</f>
        <v>2.5002038093031302</v>
      </c>
      <c r="R22" s="254">
        <v>244860</v>
      </c>
      <c r="S22" s="48">
        <f>R22/P22*100-100</f>
        <v>2.499916278758249</v>
      </c>
      <c r="T22" s="255">
        <v>250982</v>
      </c>
      <c r="U22" s="48">
        <f>T22/R22*100-100</f>
        <v>2.5002041983174053</v>
      </c>
      <c r="V22" s="48">
        <v>257257</v>
      </c>
      <c r="W22" s="48">
        <f>V22/T22*100-100</f>
        <v>2.500179295726383</v>
      </c>
      <c r="X22" s="254">
        <v>263688</v>
      </c>
      <c r="Y22" s="48">
        <f>X22/V22*100-100</f>
        <v>2.499834795554648</v>
      </c>
      <c r="Z22" s="49">
        <v>270280</v>
      </c>
      <c r="AA22" s="48">
        <f>Z22/X22*100-100</f>
        <v>2.499924152786633</v>
      </c>
      <c r="AB22" s="253">
        <v>277037</v>
      </c>
      <c r="AC22" s="56"/>
      <c r="AD22" s="56"/>
      <c r="AE22" s="56"/>
      <c r="AF22" s="56"/>
      <c r="AG22" s="56"/>
      <c r="AH22" s="237"/>
      <c r="AI22" s="56"/>
      <c r="AJ22" s="56"/>
      <c r="AK22" s="56"/>
      <c r="AL22" s="56"/>
      <c r="AM22" s="56"/>
    </row>
    <row r="23" spans="1:17" ht="12.75">
      <c r="A23" s="1"/>
      <c r="B23" s="1"/>
      <c r="C23" s="1"/>
      <c r="D23" s="1"/>
      <c r="E23" s="1"/>
      <c r="F23" s="1"/>
      <c r="G23" s="1"/>
      <c r="H23" s="1"/>
      <c r="I23" s="6"/>
      <c r="J23" s="6"/>
      <c r="K23" s="6"/>
      <c r="L23" s="1"/>
      <c r="M23" s="1"/>
      <c r="N23" s="2"/>
      <c r="O23" s="2"/>
      <c r="P23" s="1"/>
      <c r="Q23" s="1"/>
    </row>
    <row r="24" spans="1:1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2"/>
      <c r="N25" s="1"/>
      <c r="O25" s="1"/>
      <c r="P25" s="1"/>
      <c r="Q25" s="1"/>
    </row>
    <row r="26" spans="1:17" ht="12.75">
      <c r="A26" s="6" t="s">
        <v>85</v>
      </c>
      <c r="B26" s="6"/>
      <c r="C26" s="6"/>
      <c r="D26" s="6"/>
      <c r="E26" s="6"/>
      <c r="F26" s="6"/>
      <c r="G26" s="6"/>
      <c r="H26" s="1"/>
      <c r="I26" s="3"/>
      <c r="J26" s="3"/>
      <c r="K26" s="3"/>
      <c r="L26" s="2"/>
      <c r="M26" s="2"/>
      <c r="N26" s="1"/>
      <c r="O26" s="1"/>
      <c r="P26" s="1"/>
      <c r="Q26" s="1"/>
    </row>
    <row r="27" spans="1:17" ht="12.75">
      <c r="A27" s="2" t="s">
        <v>76</v>
      </c>
      <c r="B27" s="1"/>
      <c r="C27" s="1"/>
      <c r="D27" s="1"/>
      <c r="E27" s="1"/>
      <c r="F27" s="1"/>
      <c r="G27" s="1"/>
      <c r="H27" s="1"/>
      <c r="I27" s="18"/>
      <c r="J27" s="18"/>
      <c r="K27" s="18"/>
      <c r="L27" s="2"/>
      <c r="M27" s="2"/>
      <c r="N27" s="1"/>
      <c r="O27" s="1"/>
      <c r="P27" s="1"/>
      <c r="Q27" s="1"/>
    </row>
    <row r="28" spans="1:17" ht="12.75">
      <c r="A28" s="6" t="s">
        <v>77</v>
      </c>
      <c r="B28" s="6"/>
      <c r="C28" s="6"/>
      <c r="D28" s="1"/>
      <c r="E28" s="1"/>
      <c r="F28" s="1"/>
      <c r="G28" s="1"/>
      <c r="H28" s="1"/>
      <c r="I28" s="4"/>
      <c r="J28" s="4"/>
      <c r="K28" s="4"/>
      <c r="L28" s="2"/>
      <c r="M28" s="2"/>
      <c r="N28" s="1"/>
      <c r="O28" s="1"/>
      <c r="P28" s="1"/>
      <c r="Q28" s="1"/>
    </row>
    <row r="29" spans="1:17" ht="12.75">
      <c r="A29" s="3" t="s">
        <v>66</v>
      </c>
      <c r="B29" s="3"/>
      <c r="C29" s="3"/>
      <c r="D29" s="3"/>
      <c r="E29" s="3"/>
      <c r="F29" s="3"/>
      <c r="G29" s="3"/>
      <c r="H29" s="2"/>
      <c r="I29" s="2"/>
      <c r="J29" s="2"/>
      <c r="K29" s="2"/>
      <c r="L29" s="2"/>
      <c r="M29" s="2"/>
      <c r="N29" s="1"/>
      <c r="O29" s="1"/>
      <c r="P29" s="1"/>
      <c r="Q29" s="1"/>
    </row>
    <row r="30" spans="1:18" ht="12.75">
      <c r="A30" s="1"/>
      <c r="B30" s="24" t="s">
        <v>129</v>
      </c>
      <c r="C30" s="25"/>
      <c r="D30" s="25"/>
      <c r="E30" s="25"/>
      <c r="F30" s="18"/>
      <c r="G30" s="18"/>
      <c r="H30" s="18"/>
      <c r="I30" s="6"/>
      <c r="J30" s="6"/>
      <c r="K30" s="6"/>
      <c r="L30" s="6"/>
      <c r="M30" s="6"/>
      <c r="N30" s="1"/>
      <c r="O30" s="1"/>
      <c r="P30" s="1"/>
      <c r="Q30" s="1"/>
      <c r="R30" s="1"/>
    </row>
    <row r="31" spans="1:18" ht="12.75">
      <c r="A31" s="1"/>
      <c r="B31" s="19" t="s">
        <v>108</v>
      </c>
      <c r="C31" s="197"/>
      <c r="D31" s="4"/>
      <c r="E31" s="4"/>
      <c r="F31" s="4"/>
      <c r="G31" s="4"/>
      <c r="H31" s="4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7" ht="12.75">
      <c r="A32" s="1"/>
      <c r="B32" s="1" t="s">
        <v>107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22"/>
      <c r="B33" s="172" t="s">
        <v>103</v>
      </c>
      <c r="C33" s="172"/>
      <c r="D33" s="173"/>
      <c r="E33" s="172"/>
      <c r="F33" s="22"/>
      <c r="G33" s="22"/>
      <c r="H33" s="22"/>
      <c r="I33" s="22"/>
      <c r="J33" s="22"/>
      <c r="K33" s="22"/>
      <c r="L33" s="20"/>
      <c r="M33" s="20"/>
      <c r="N33" s="20"/>
      <c r="O33" s="20"/>
      <c r="P33" s="20"/>
      <c r="Q33" s="20"/>
    </row>
    <row r="34" spans="1:17" ht="12.75">
      <c r="A34" s="22"/>
      <c r="B34" s="172"/>
      <c r="C34" s="172"/>
      <c r="D34" s="173"/>
      <c r="E34" s="172"/>
      <c r="F34" s="22"/>
      <c r="G34" s="22"/>
      <c r="H34" s="22"/>
      <c r="I34" s="22"/>
      <c r="J34" s="22"/>
      <c r="K34" s="22"/>
      <c r="L34" s="20"/>
      <c r="M34" s="20"/>
      <c r="N34" s="20"/>
      <c r="O34" s="20"/>
      <c r="P34" s="20"/>
      <c r="Q34" s="20"/>
    </row>
    <row r="35" spans="1:17" ht="12.75">
      <c r="A35" s="22"/>
      <c r="B35" s="172"/>
      <c r="C35" s="172"/>
      <c r="D35" s="173"/>
      <c r="E35" s="172"/>
      <c r="F35" s="22"/>
      <c r="G35" s="22"/>
      <c r="H35" s="22"/>
      <c r="I35" s="22"/>
      <c r="J35" s="22"/>
      <c r="K35" s="22"/>
      <c r="L35" s="20"/>
      <c r="M35" s="20"/>
      <c r="N35" s="20"/>
      <c r="O35" s="20"/>
      <c r="P35" s="20"/>
      <c r="Q35" s="20"/>
    </row>
    <row r="36" spans="1:17" ht="12.75">
      <c r="A36" s="22"/>
      <c r="B36" s="172"/>
      <c r="C36" s="172"/>
      <c r="D36" s="172"/>
      <c r="E36" s="172"/>
      <c r="F36" s="22"/>
      <c r="G36" s="22"/>
      <c r="H36" s="22"/>
      <c r="I36" s="22"/>
      <c r="J36" s="22"/>
      <c r="K36" s="22"/>
      <c r="L36" s="20"/>
      <c r="M36" s="20"/>
      <c r="N36" s="20"/>
      <c r="O36" s="20"/>
      <c r="P36" s="20"/>
      <c r="Q36" s="20"/>
    </row>
    <row r="37" spans="1:17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0"/>
      <c r="M37" s="20"/>
      <c r="N37" s="20"/>
      <c r="O37" s="20"/>
      <c r="P37" s="20"/>
      <c r="Q37" s="20"/>
    </row>
    <row r="38" spans="1:17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17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1:17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17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1:17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</row>
    <row r="44" spans="1:17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7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1:17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1:17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pans="1:17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</row>
    <row r="49" spans="1:17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</row>
  </sheetData>
  <mergeCells count="7">
    <mergeCell ref="B3:O3"/>
    <mergeCell ref="A4:A6"/>
    <mergeCell ref="B4:B5"/>
    <mergeCell ref="C5:C6"/>
    <mergeCell ref="D5:D6"/>
    <mergeCell ref="E5:E6"/>
    <mergeCell ref="F5:F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32"/>
  <sheetViews>
    <sheetView workbookViewId="0" topLeftCell="A1">
      <selection activeCell="A2" sqref="A2:H2"/>
    </sheetView>
  </sheetViews>
  <sheetFormatPr defaultColWidth="9.00390625" defaultRowHeight="12.75"/>
  <cols>
    <col min="1" max="1" width="43.375" style="0" customWidth="1"/>
    <col min="2" max="2" width="12.625" style="0" customWidth="1"/>
    <col min="3" max="3" width="11.25390625" style="0" customWidth="1"/>
    <col min="4" max="4" width="11.625" style="0" customWidth="1"/>
    <col min="5" max="5" width="11.25390625" style="0" customWidth="1"/>
    <col min="6" max="6" width="13.125" style="0" customWidth="1"/>
    <col min="7" max="7" width="11.25390625" style="0" customWidth="1"/>
    <col min="8" max="8" width="11.625" style="0" customWidth="1"/>
    <col min="9" max="9" width="12.125" style="0" customWidth="1"/>
    <col min="10" max="10" width="12.00390625" style="0" customWidth="1"/>
    <col min="11" max="11" width="11.125" style="0" customWidth="1"/>
    <col min="12" max="12" width="11.00390625" style="0" customWidth="1"/>
    <col min="13" max="13" width="11.25390625" style="0" customWidth="1"/>
    <col min="14" max="14" width="11.00390625" style="0" customWidth="1"/>
    <col min="15" max="15" width="11.125" style="0" customWidth="1"/>
    <col min="16" max="16" width="13.875" style="0" customWidth="1"/>
    <col min="17" max="17" width="12.75390625" style="0" customWidth="1"/>
  </cols>
  <sheetData>
    <row r="2" spans="1:8" ht="14.25">
      <c r="A2" s="479" t="s">
        <v>182</v>
      </c>
      <c r="B2" s="479"/>
      <c r="C2" s="479"/>
      <c r="D2" s="479"/>
      <c r="E2" s="479"/>
      <c r="F2" s="479"/>
      <c r="G2" s="479"/>
      <c r="H2" s="479"/>
    </row>
    <row r="3" spans="1:8" ht="14.25">
      <c r="A3" s="214"/>
      <c r="B3" s="214"/>
      <c r="C3" s="214"/>
      <c r="D3" s="214"/>
      <c r="E3" s="214"/>
      <c r="F3" s="214"/>
      <c r="G3" s="214"/>
      <c r="H3" s="214"/>
    </row>
    <row r="4" spans="1:8" ht="12.75">
      <c r="A4" s="20"/>
      <c r="B4" s="20"/>
      <c r="C4" s="20"/>
      <c r="D4" s="20"/>
      <c r="E4" s="20"/>
      <c r="F4" s="20"/>
      <c r="G4" s="20"/>
      <c r="H4" s="20"/>
    </row>
    <row r="5" spans="1:17" ht="14.25">
      <c r="A5" s="215" t="s">
        <v>114</v>
      </c>
      <c r="B5" s="223">
        <v>2007</v>
      </c>
      <c r="C5" s="223">
        <v>2008</v>
      </c>
      <c r="D5" s="223">
        <v>2009</v>
      </c>
      <c r="E5" s="223">
        <v>2010</v>
      </c>
      <c r="F5" s="223">
        <v>2011</v>
      </c>
      <c r="G5" s="223">
        <v>2012</v>
      </c>
      <c r="H5" s="223">
        <v>2013</v>
      </c>
      <c r="I5" s="223">
        <v>2014</v>
      </c>
      <c r="J5" s="223">
        <v>2015</v>
      </c>
      <c r="K5" s="223">
        <v>2016</v>
      </c>
      <c r="L5" s="223">
        <v>2017</v>
      </c>
      <c r="M5" s="223">
        <v>2018</v>
      </c>
      <c r="N5" s="223">
        <v>2019</v>
      </c>
      <c r="O5" s="223">
        <v>2020</v>
      </c>
      <c r="P5" s="223">
        <v>2021</v>
      </c>
      <c r="Q5" s="223">
        <v>2022</v>
      </c>
    </row>
    <row r="6" spans="1:17" ht="15">
      <c r="A6" s="216" t="s">
        <v>115</v>
      </c>
      <c r="B6" s="224">
        <v>10886674.99</v>
      </c>
      <c r="C6" s="224">
        <v>12510334.76</v>
      </c>
      <c r="D6" s="224">
        <v>12521330.39</v>
      </c>
      <c r="E6" s="224">
        <v>13590420.93</v>
      </c>
      <c r="F6" s="224">
        <v>13698035.01</v>
      </c>
      <c r="G6" s="224">
        <v>13788916</v>
      </c>
      <c r="H6" s="224">
        <v>14112847</v>
      </c>
      <c r="I6" s="224">
        <v>14333890</v>
      </c>
      <c r="J6" s="224">
        <v>14834692</v>
      </c>
      <c r="K6" s="224">
        <v>15206465</v>
      </c>
      <c r="L6" s="224">
        <v>15586626</v>
      </c>
      <c r="M6" s="224">
        <v>15976292</v>
      </c>
      <c r="N6" s="224">
        <v>16375699</v>
      </c>
      <c r="O6" s="224">
        <v>16765092</v>
      </c>
      <c r="P6" s="224">
        <v>17204719</v>
      </c>
      <c r="Q6" s="224">
        <v>17634837</v>
      </c>
    </row>
    <row r="7" spans="1:17" ht="15">
      <c r="A7" s="216" t="s">
        <v>116</v>
      </c>
      <c r="B7" s="225">
        <v>1986</v>
      </c>
      <c r="C7" s="225"/>
      <c r="D7" s="225">
        <v>4200.4</v>
      </c>
      <c r="E7" s="225">
        <v>2500</v>
      </c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</row>
    <row r="8" spans="1:17" ht="15">
      <c r="A8" s="216" t="s">
        <v>117</v>
      </c>
      <c r="B8" s="225">
        <v>11359656.99</v>
      </c>
      <c r="C8" s="225">
        <v>12759888.76</v>
      </c>
      <c r="D8" s="225">
        <v>12796434.79</v>
      </c>
      <c r="E8" s="225">
        <v>13716020.93</v>
      </c>
      <c r="F8" s="225">
        <v>13985680.01</v>
      </c>
      <c r="G8" s="225">
        <v>13788916</v>
      </c>
      <c r="H8" s="225">
        <v>16186017</v>
      </c>
      <c r="I8" s="225">
        <v>14333890</v>
      </c>
      <c r="J8" s="224">
        <v>14834692</v>
      </c>
      <c r="K8" s="224">
        <v>15206465</v>
      </c>
      <c r="L8" s="224">
        <v>15586626</v>
      </c>
      <c r="M8" s="224">
        <v>15976292</v>
      </c>
      <c r="N8" s="224">
        <v>16375699</v>
      </c>
      <c r="O8" s="224">
        <v>16765092</v>
      </c>
      <c r="P8" s="224">
        <v>17204719</v>
      </c>
      <c r="Q8" s="224">
        <v>17634837</v>
      </c>
    </row>
    <row r="9" spans="1:17" ht="15">
      <c r="A9" s="216" t="s">
        <v>136</v>
      </c>
      <c r="B9" s="225">
        <v>10334698.7</v>
      </c>
      <c r="C9" s="225">
        <v>11385006.47</v>
      </c>
      <c r="D9" s="225">
        <v>11846310.32</v>
      </c>
      <c r="E9" s="225">
        <v>13101268.92</v>
      </c>
      <c r="F9" s="225">
        <v>13571366.01</v>
      </c>
      <c r="G9" s="225">
        <v>13469566</v>
      </c>
      <c r="H9" s="225">
        <v>13431188</v>
      </c>
      <c r="I9" s="225">
        <v>13233890</v>
      </c>
      <c r="J9" s="225">
        <v>13454692</v>
      </c>
      <c r="K9" s="225">
        <v>13757783</v>
      </c>
      <c r="L9" s="225">
        <v>13954749</v>
      </c>
      <c r="M9" s="225">
        <v>14155612</v>
      </c>
      <c r="N9" s="225">
        <v>14360445</v>
      </c>
      <c r="O9" s="225">
        <v>14569320</v>
      </c>
      <c r="P9" s="225">
        <v>14779692</v>
      </c>
      <c r="Q9" s="225">
        <v>15004336</v>
      </c>
    </row>
    <row r="10" spans="1:17" ht="15">
      <c r="A10" s="216" t="s">
        <v>137</v>
      </c>
      <c r="B10" s="225">
        <v>103315.59</v>
      </c>
      <c r="C10" s="225">
        <v>183609.63</v>
      </c>
      <c r="D10" s="225">
        <v>197560.99</v>
      </c>
      <c r="E10" s="225">
        <v>225500.12</v>
      </c>
      <c r="F10" s="225">
        <v>300431</v>
      </c>
      <c r="G10" s="225">
        <v>302890</v>
      </c>
      <c r="H10" s="225">
        <v>468329</v>
      </c>
      <c r="I10" s="225">
        <v>356049</v>
      </c>
      <c r="J10" s="225">
        <v>326052</v>
      </c>
      <c r="K10" s="225">
        <v>182074</v>
      </c>
      <c r="L10" s="225">
        <v>154574</v>
      </c>
      <c r="M10" s="225">
        <v>127074</v>
      </c>
      <c r="N10" s="225">
        <v>99574</v>
      </c>
      <c r="O10" s="225">
        <v>72074</v>
      </c>
      <c r="P10" s="225">
        <v>41955</v>
      </c>
      <c r="Q10" s="225">
        <v>21533</v>
      </c>
    </row>
    <row r="11" spans="1:17" ht="15">
      <c r="A11" s="216" t="s">
        <v>118</v>
      </c>
      <c r="B11" s="225">
        <v>762000</v>
      </c>
      <c r="C11" s="225">
        <v>1079300</v>
      </c>
      <c r="D11" s="225">
        <v>1178400</v>
      </c>
      <c r="E11" s="225">
        <v>1504441.8</v>
      </c>
      <c r="F11" s="225">
        <v>1684685.26</v>
      </c>
      <c r="G11" s="225">
        <v>1273181.4</v>
      </c>
      <c r="H11" s="225">
        <v>3173170</v>
      </c>
      <c r="I11" s="225">
        <v>1100000</v>
      </c>
      <c r="J11" s="225">
        <v>1380000</v>
      </c>
      <c r="K11" s="225">
        <v>550000</v>
      </c>
      <c r="L11" s="225">
        <v>550000</v>
      </c>
      <c r="M11" s="225">
        <v>550000</v>
      </c>
      <c r="N11" s="225">
        <v>550000</v>
      </c>
      <c r="O11" s="225">
        <v>456000</v>
      </c>
      <c r="P11" s="225">
        <v>408341</v>
      </c>
      <c r="Q11" s="225">
        <v>430661.4</v>
      </c>
    </row>
    <row r="12" spans="1:17" ht="15">
      <c r="A12" s="216" t="s">
        <v>119</v>
      </c>
      <c r="B12" s="225">
        <v>2987700</v>
      </c>
      <c r="C12" s="225">
        <v>3508400</v>
      </c>
      <c r="D12" s="225">
        <v>4377725</v>
      </c>
      <c r="E12" s="225">
        <v>5827866.66</v>
      </c>
      <c r="F12" s="225">
        <v>5739181.4</v>
      </c>
      <c r="G12" s="225">
        <v>8819831.4</v>
      </c>
      <c r="H12" s="225">
        <v>6065002.4</v>
      </c>
      <c r="I12" s="225">
        <v>4965002.4</v>
      </c>
      <c r="J12" s="225">
        <v>3585002.4</v>
      </c>
      <c r="K12" s="225">
        <v>3035002.4</v>
      </c>
      <c r="L12" s="225">
        <v>2485002.4</v>
      </c>
      <c r="M12" s="225">
        <v>1935002.4</v>
      </c>
      <c r="N12" s="225">
        <v>1385002.4</v>
      </c>
      <c r="O12" s="225">
        <v>839002.4</v>
      </c>
      <c r="P12" s="225">
        <v>430661.4</v>
      </c>
      <c r="Q12" s="225">
        <v>0</v>
      </c>
    </row>
    <row r="13" spans="1:17" ht="15">
      <c r="A13" s="216"/>
      <c r="B13" s="223">
        <v>2007</v>
      </c>
      <c r="C13" s="223">
        <v>2008</v>
      </c>
      <c r="D13" s="223">
        <v>2009</v>
      </c>
      <c r="E13" s="223">
        <v>2010</v>
      </c>
      <c r="F13" s="223">
        <v>2011</v>
      </c>
      <c r="G13" s="223">
        <v>2012</v>
      </c>
      <c r="H13" s="223">
        <v>2013</v>
      </c>
      <c r="I13" s="223">
        <v>2014</v>
      </c>
      <c r="J13" s="223">
        <v>2015</v>
      </c>
      <c r="K13" s="223">
        <v>2016</v>
      </c>
      <c r="L13" s="223">
        <v>2017</v>
      </c>
      <c r="M13" s="223">
        <v>2018</v>
      </c>
      <c r="N13" s="223">
        <v>2019</v>
      </c>
      <c r="O13" s="223">
        <v>2020</v>
      </c>
      <c r="P13" s="223">
        <v>2021</v>
      </c>
      <c r="Q13" s="223">
        <v>2022</v>
      </c>
    </row>
    <row r="14" spans="1:17" ht="15">
      <c r="A14" s="216" t="s">
        <v>120</v>
      </c>
      <c r="B14" s="226">
        <f>+B12/B8</f>
        <v>0.26300970202094104</v>
      </c>
      <c r="C14" s="226">
        <f>+C12/C8</f>
        <v>0.2749553750811853</v>
      </c>
      <c r="D14" s="226">
        <f>+D12/D8</f>
        <v>0.3421050528402685</v>
      </c>
      <c r="E14" s="226">
        <f>+E12/E8</f>
        <v>0.424894850317205</v>
      </c>
      <c r="F14" s="226">
        <f aca="true" t="shared" si="0" ref="F14:O14">+F12/F8</f>
        <v>0.41036126923370103</v>
      </c>
      <c r="G14" s="226">
        <f t="shared" si="0"/>
        <v>0.6396319623674551</v>
      </c>
      <c r="H14" s="226">
        <f t="shared" si="0"/>
        <v>0.3747062912389132</v>
      </c>
      <c r="I14" s="226">
        <f t="shared" si="0"/>
        <v>0.3463820637663607</v>
      </c>
      <c r="J14" s="226">
        <f t="shared" si="0"/>
        <v>0.24166341977305628</v>
      </c>
      <c r="K14" s="226">
        <f t="shared" si="0"/>
        <v>0.19958632068662902</v>
      </c>
      <c r="L14" s="226">
        <f t="shared" si="0"/>
        <v>0.15943170767040923</v>
      </c>
      <c r="M14" s="226">
        <f t="shared" si="0"/>
        <v>0.1211171152855744</v>
      </c>
      <c r="N14" s="226">
        <f t="shared" si="0"/>
        <v>0.08457668890958486</v>
      </c>
      <c r="O14" s="226">
        <f t="shared" si="0"/>
        <v>0.050044604586721025</v>
      </c>
      <c r="P14" s="226">
        <f>+P12/P8</f>
        <v>0.025031585810846434</v>
      </c>
      <c r="Q14" s="226">
        <f>+Q12/Q8</f>
        <v>0</v>
      </c>
    </row>
    <row r="15" spans="1:17" ht="15">
      <c r="A15" s="216" t="s">
        <v>121</v>
      </c>
      <c r="B15" s="226">
        <f>(B11+B10)/B8</f>
        <v>0.07617444705960263</v>
      </c>
      <c r="C15" s="226">
        <f>(C11+C10)/C8</f>
        <v>0.0989749717849421</v>
      </c>
      <c r="D15" s="226">
        <f>(D11+D10)/D8</f>
        <v>0.1075269020301865</v>
      </c>
      <c r="E15" s="226">
        <f>(E11+E10)/E8</f>
        <v>0.12612564014219538</v>
      </c>
      <c r="F15" s="226">
        <f aca="true" t="shared" si="1" ref="F15:O15">(F11+F10)/F8</f>
        <v>0.14193920199665716</v>
      </c>
      <c r="G15" s="226">
        <f t="shared" si="1"/>
        <v>0.11429987679959758</v>
      </c>
      <c r="H15" s="226">
        <f t="shared" si="1"/>
        <v>0.22497807830054795</v>
      </c>
      <c r="I15" s="226">
        <f t="shared" si="1"/>
        <v>0.10158086883602427</v>
      </c>
      <c r="J15" s="226">
        <f t="shared" si="1"/>
        <v>0.11500420770448082</v>
      </c>
      <c r="K15" s="226">
        <f t="shared" si="1"/>
        <v>0.04814228684970504</v>
      </c>
      <c r="L15" s="226">
        <f t="shared" si="1"/>
        <v>0.045203753525618694</v>
      </c>
      <c r="M15" s="226">
        <f t="shared" si="1"/>
        <v>0.04237992144860647</v>
      </c>
      <c r="N15" s="226">
        <f t="shared" si="1"/>
        <v>0.03966694795745818</v>
      </c>
      <c r="O15" s="226">
        <f t="shared" si="1"/>
        <v>0.031498425418721235</v>
      </c>
      <c r="P15" s="226">
        <f>(P11+P10)/P8</f>
        <v>0.026172819213147278</v>
      </c>
      <c r="Q15" s="226">
        <f>(Q11+Q10)/Q8</f>
        <v>0.025642108288270543</v>
      </c>
    </row>
    <row r="16" spans="1:17" ht="15">
      <c r="A16" s="217"/>
      <c r="B16" s="227">
        <v>0.15</v>
      </c>
      <c r="C16" s="227">
        <v>0.15</v>
      </c>
      <c r="D16" s="227">
        <v>0.15</v>
      </c>
      <c r="E16" s="227">
        <v>0.15</v>
      </c>
      <c r="F16" s="227">
        <v>0.15</v>
      </c>
      <c r="G16" s="227">
        <v>0.15</v>
      </c>
      <c r="H16" s="227">
        <v>0.15</v>
      </c>
      <c r="I16" s="227">
        <v>0.15</v>
      </c>
      <c r="J16" s="227">
        <v>0.15</v>
      </c>
      <c r="K16" s="227">
        <v>0.15</v>
      </c>
      <c r="L16" s="227">
        <v>0.15</v>
      </c>
      <c r="M16" s="227">
        <v>0.15</v>
      </c>
      <c r="N16" s="227">
        <v>0.15</v>
      </c>
      <c r="O16" s="227">
        <v>0.15</v>
      </c>
      <c r="P16" s="227">
        <v>0.15</v>
      </c>
      <c r="Q16" s="227">
        <v>0.15</v>
      </c>
    </row>
    <row r="17" spans="1:17" ht="15">
      <c r="A17" s="217"/>
      <c r="B17" s="227"/>
      <c r="C17" s="227"/>
      <c r="D17" s="227"/>
      <c r="E17" s="227">
        <v>0.4176343881717706</v>
      </c>
      <c r="F17" s="227">
        <v>0.359118696394821</v>
      </c>
      <c r="G17" s="227">
        <v>0.28223931010760267</v>
      </c>
      <c r="H17" s="227">
        <v>0.25194397417038006</v>
      </c>
      <c r="I17" s="227">
        <v>0.359118696394821</v>
      </c>
      <c r="J17" s="227">
        <v>0.28223931010760267</v>
      </c>
      <c r="K17" s="227">
        <v>0.25194397417038006</v>
      </c>
      <c r="L17" s="227">
        <v>0.359118696394821</v>
      </c>
      <c r="M17" s="227">
        <v>0.28223931010760267</v>
      </c>
      <c r="N17" s="227">
        <v>0.25194397417038006</v>
      </c>
      <c r="O17" s="227">
        <v>0.25194397417038006</v>
      </c>
      <c r="P17" s="227">
        <v>0.25194397417038006</v>
      </c>
      <c r="Q17" s="227">
        <v>0.25194397417038006</v>
      </c>
    </row>
    <row r="18" spans="1:17" ht="15">
      <c r="A18" s="213"/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</row>
    <row r="19" spans="1:17" ht="15">
      <c r="A19" s="218" t="s">
        <v>122</v>
      </c>
      <c r="B19" s="229">
        <v>6</v>
      </c>
      <c r="C19" s="229">
        <f>+C6+C7-C9</f>
        <v>1125328.289999999</v>
      </c>
      <c r="D19" s="229">
        <f>+D6+D7-D9</f>
        <v>679220.4700000007</v>
      </c>
      <c r="E19" s="229">
        <f>+E6+E7-E9</f>
        <v>491652.0099999998</v>
      </c>
      <c r="F19" s="229">
        <f aca="true" t="shared" si="2" ref="F19:O19">+F6+F7-F9</f>
        <v>126669</v>
      </c>
      <c r="G19" s="229">
        <f t="shared" si="2"/>
        <v>319350</v>
      </c>
      <c r="H19" s="229">
        <f t="shared" si="2"/>
        <v>681659</v>
      </c>
      <c r="I19" s="229">
        <f t="shared" si="2"/>
        <v>1100000</v>
      </c>
      <c r="J19" s="229">
        <f t="shared" si="2"/>
        <v>1380000</v>
      </c>
      <c r="K19" s="229">
        <f t="shared" si="2"/>
        <v>1448682</v>
      </c>
      <c r="L19" s="229">
        <f t="shared" si="2"/>
        <v>1631877</v>
      </c>
      <c r="M19" s="229">
        <f t="shared" si="2"/>
        <v>1820680</v>
      </c>
      <c r="N19" s="229">
        <f t="shared" si="2"/>
        <v>2015254</v>
      </c>
      <c r="O19" s="229">
        <f t="shared" si="2"/>
        <v>2195772</v>
      </c>
      <c r="P19" s="229">
        <f>+P6+P7-P9</f>
        <v>2425027</v>
      </c>
      <c r="Q19" s="229">
        <f>+Q6+Q7-Q9</f>
        <v>2630501</v>
      </c>
    </row>
    <row r="20" spans="1:17" ht="15">
      <c r="A20" s="218" t="s">
        <v>123</v>
      </c>
      <c r="B20" s="230">
        <f>+B19/B8</f>
        <v>5.281849623876715E-07</v>
      </c>
      <c r="C20" s="230">
        <f>+C19/C8</f>
        <v>0.08819264110888685</v>
      </c>
      <c r="D20" s="230">
        <f>+D19/D8</f>
        <v>0.053078883387956584</v>
      </c>
      <c r="E20" s="230">
        <f>+E19/E8</f>
        <v>0.0358450903880328</v>
      </c>
      <c r="F20" s="230">
        <f aca="true" t="shared" si="3" ref="F20:O20">+F19/F8</f>
        <v>0.009057049775872857</v>
      </c>
      <c r="G20" s="230">
        <f t="shared" si="3"/>
        <v>0.023159906115897726</v>
      </c>
      <c r="H20" s="230">
        <f t="shared" si="3"/>
        <v>0.04211406672809005</v>
      </c>
      <c r="I20" s="230">
        <f t="shared" si="3"/>
        <v>0.07674120563224637</v>
      </c>
      <c r="J20" s="230">
        <f t="shared" si="3"/>
        <v>0.09302518717611394</v>
      </c>
      <c r="K20" s="230">
        <f t="shared" si="3"/>
        <v>0.09526750628762175</v>
      </c>
      <c r="L20" s="230">
        <f t="shared" si="3"/>
        <v>0.10469725776444498</v>
      </c>
      <c r="M20" s="230">
        <f t="shared" si="3"/>
        <v>0.11396136224851174</v>
      </c>
      <c r="N20" s="230">
        <f t="shared" si="3"/>
        <v>0.12306369334218954</v>
      </c>
      <c r="O20" s="230">
        <f t="shared" si="3"/>
        <v>0.1309728571725106</v>
      </c>
      <c r="P20" s="230">
        <f>+P19/P8</f>
        <v>0.14095127040435826</v>
      </c>
      <c r="Q20" s="230">
        <f>+Q19/Q8</f>
        <v>0.14916503055854727</v>
      </c>
    </row>
    <row r="21" spans="1:17" ht="15">
      <c r="A21" s="218" t="s">
        <v>124</v>
      </c>
      <c r="B21" s="231">
        <f>+B20</f>
        <v>5.281849623876715E-07</v>
      </c>
      <c r="C21" s="231">
        <f>+C20</f>
        <v>0.08819264110888685</v>
      </c>
      <c r="D21" s="231">
        <f>+D20</f>
        <v>0.053078883387956584</v>
      </c>
      <c r="E21" s="231">
        <f>+E20</f>
        <v>0.0358450903880328</v>
      </c>
      <c r="F21" s="231">
        <f aca="true" t="shared" si="4" ref="F21:O21">+F20</f>
        <v>0.009057049775872857</v>
      </c>
      <c r="G21" s="231">
        <f t="shared" si="4"/>
        <v>0.023159906115897726</v>
      </c>
      <c r="H21" s="231">
        <f t="shared" si="4"/>
        <v>0.04211406672809005</v>
      </c>
      <c r="I21" s="231">
        <f t="shared" si="4"/>
        <v>0.07674120563224637</v>
      </c>
      <c r="J21" s="231">
        <f t="shared" si="4"/>
        <v>0.09302518717611394</v>
      </c>
      <c r="K21" s="231">
        <f t="shared" si="4"/>
        <v>0.09526750628762175</v>
      </c>
      <c r="L21" s="231">
        <f t="shared" si="4"/>
        <v>0.10469725776444498</v>
      </c>
      <c r="M21" s="231">
        <f t="shared" si="4"/>
        <v>0.11396136224851174</v>
      </c>
      <c r="N21" s="231">
        <f t="shared" si="4"/>
        <v>0.12306369334218954</v>
      </c>
      <c r="O21" s="231">
        <f t="shared" si="4"/>
        <v>0.1309728571725106</v>
      </c>
      <c r="P21" s="231">
        <f>+P20</f>
        <v>0.14095127040435826</v>
      </c>
      <c r="Q21" s="231">
        <f>+Q20</f>
        <v>0.14916503055854727</v>
      </c>
    </row>
    <row r="22" spans="1:17" ht="15">
      <c r="A22" s="218"/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</row>
    <row r="23" spans="1:17" ht="14.25">
      <c r="A23" s="219" t="s">
        <v>125</v>
      </c>
      <c r="B23" s="232"/>
      <c r="C23" s="230"/>
      <c r="D23" s="230"/>
      <c r="E23" s="232">
        <f>(+B21+C21+D21)/3</f>
        <v>0.04709068422726861</v>
      </c>
      <c r="F23" s="232">
        <f aca="true" t="shared" si="5" ref="F23:O23">(+C21+D21+E21)/3</f>
        <v>0.05903887162829208</v>
      </c>
      <c r="G23" s="232">
        <f t="shared" si="5"/>
        <v>0.032660341183954084</v>
      </c>
      <c r="H23" s="232">
        <f t="shared" si="5"/>
        <v>0.022687348759934462</v>
      </c>
      <c r="I23" s="232">
        <f t="shared" si="5"/>
        <v>0.024777007539953544</v>
      </c>
      <c r="J23" s="232">
        <f t="shared" si="5"/>
        <v>0.047338392825411385</v>
      </c>
      <c r="K23" s="232">
        <f t="shared" si="5"/>
        <v>0.07062681984548345</v>
      </c>
      <c r="L23" s="232">
        <f t="shared" si="5"/>
        <v>0.08834463303199402</v>
      </c>
      <c r="M23" s="232">
        <f t="shared" si="5"/>
        <v>0.09766331707606023</v>
      </c>
      <c r="N23" s="232">
        <f t="shared" si="5"/>
        <v>0.10464204210019283</v>
      </c>
      <c r="O23" s="232">
        <f t="shared" si="5"/>
        <v>0.11390743778504875</v>
      </c>
      <c r="P23" s="232">
        <f>(+M21+N21+O21)/3</f>
        <v>0.12266597092107062</v>
      </c>
      <c r="Q23" s="232">
        <f>(+N21+O21+P21)/3</f>
        <v>0.13166260697301946</v>
      </c>
    </row>
    <row r="24" spans="1:17" ht="14.25">
      <c r="A24" s="219" t="s">
        <v>124</v>
      </c>
      <c r="B24" s="233"/>
      <c r="C24" s="220"/>
      <c r="D24" s="230"/>
      <c r="E24" s="233">
        <f>+E23</f>
        <v>0.04709068422726861</v>
      </c>
      <c r="F24" s="233">
        <f aca="true" t="shared" si="6" ref="F24:O24">+F23</f>
        <v>0.05903887162829208</v>
      </c>
      <c r="G24" s="233">
        <f t="shared" si="6"/>
        <v>0.032660341183954084</v>
      </c>
      <c r="H24" s="233">
        <f t="shared" si="6"/>
        <v>0.022687348759934462</v>
      </c>
      <c r="I24" s="233">
        <f t="shared" si="6"/>
        <v>0.024777007539953544</v>
      </c>
      <c r="J24" s="233">
        <f t="shared" si="6"/>
        <v>0.047338392825411385</v>
      </c>
      <c r="K24" s="233">
        <f t="shared" si="6"/>
        <v>0.07062681984548345</v>
      </c>
      <c r="L24" s="233">
        <f t="shared" si="6"/>
        <v>0.08834463303199402</v>
      </c>
      <c r="M24" s="233">
        <f t="shared" si="6"/>
        <v>0.09766331707606023</v>
      </c>
      <c r="N24" s="233">
        <f t="shared" si="6"/>
        <v>0.10464204210019283</v>
      </c>
      <c r="O24" s="233">
        <f t="shared" si="6"/>
        <v>0.11390743778504875</v>
      </c>
      <c r="P24" s="233">
        <f>+P23</f>
        <v>0.12266597092107062</v>
      </c>
      <c r="Q24" s="233">
        <f>+Q23</f>
        <v>0.13166260697301946</v>
      </c>
    </row>
    <row r="25" spans="1:17" ht="15">
      <c r="A25" s="213"/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</row>
    <row r="26" spans="1:17" ht="15">
      <c r="A26" s="222" t="s">
        <v>126</v>
      </c>
      <c r="B26" s="221"/>
      <c r="C26" s="228"/>
      <c r="D26" s="228"/>
      <c r="E26" s="229">
        <f>+E23*E8</f>
        <v>645896.810469237</v>
      </c>
      <c r="F26" s="229">
        <f aca="true" t="shared" si="7" ref="F26:O26">+F23*F8</f>
        <v>825698.7667447607</v>
      </c>
      <c r="G26" s="229">
        <f t="shared" si="7"/>
        <v>450350.7011168834</v>
      </c>
      <c r="H26" s="229">
        <f t="shared" si="7"/>
        <v>367217.8127132281</v>
      </c>
      <c r="I26" s="229">
        <f t="shared" si="7"/>
        <v>355150.9006068647</v>
      </c>
      <c r="J26" s="229">
        <f t="shared" si="7"/>
        <v>702250.4773399876</v>
      </c>
      <c r="K26" s="229">
        <f t="shared" si="7"/>
        <v>1073984.2640416496</v>
      </c>
      <c r="L26" s="229">
        <f t="shared" si="7"/>
        <v>1376994.7541769368</v>
      </c>
      <c r="M26" s="229">
        <f t="shared" si="7"/>
        <v>1560297.6712957243</v>
      </c>
      <c r="N26" s="229">
        <f t="shared" si="7"/>
        <v>1713586.5841780857</v>
      </c>
      <c r="O26" s="229">
        <f t="shared" si="7"/>
        <v>1909668.6739506186</v>
      </c>
      <c r="P26" s="229">
        <f>+P23*P8</f>
        <v>2110433.5605591913</v>
      </c>
      <c r="Q26" s="229">
        <f>+Q23*Q8</f>
        <v>2321848.6129642613</v>
      </c>
    </row>
    <row r="27" spans="1:17" ht="15">
      <c r="A27" s="222" t="s">
        <v>127</v>
      </c>
      <c r="B27" s="221"/>
      <c r="C27" s="228"/>
      <c r="D27" s="228"/>
      <c r="E27" s="229">
        <f>0.15*E8</f>
        <v>2057403.1394999998</v>
      </c>
      <c r="F27" s="229">
        <f aca="true" t="shared" si="8" ref="F27:O27">0.15*F8</f>
        <v>2097852.0015</v>
      </c>
      <c r="G27" s="229">
        <f t="shared" si="8"/>
        <v>2068337.4</v>
      </c>
      <c r="H27" s="229">
        <f t="shared" si="8"/>
        <v>2427902.55</v>
      </c>
      <c r="I27" s="229">
        <f t="shared" si="8"/>
        <v>2150083.5</v>
      </c>
      <c r="J27" s="229">
        <f t="shared" si="8"/>
        <v>2225203.8</v>
      </c>
      <c r="K27" s="229">
        <f t="shared" si="8"/>
        <v>2280969.75</v>
      </c>
      <c r="L27" s="229">
        <f t="shared" si="8"/>
        <v>2337993.9</v>
      </c>
      <c r="M27" s="229">
        <f t="shared" si="8"/>
        <v>2396443.8</v>
      </c>
      <c r="N27" s="229">
        <f t="shared" si="8"/>
        <v>2456354.85</v>
      </c>
      <c r="O27" s="229">
        <f t="shared" si="8"/>
        <v>2514763.8</v>
      </c>
      <c r="P27" s="229">
        <f>0.15*P8</f>
        <v>2580707.85</v>
      </c>
      <c r="Q27" s="229">
        <f>0.15*Q8</f>
        <v>2645225.55</v>
      </c>
    </row>
    <row r="28" spans="1:8" ht="12.75">
      <c r="A28" s="22"/>
      <c r="B28" s="22"/>
      <c r="C28" s="22"/>
      <c r="D28" s="22"/>
      <c r="E28" s="381"/>
      <c r="F28" s="22"/>
      <c r="G28" s="20"/>
      <c r="H28" s="20"/>
    </row>
    <row r="29" spans="1:8" ht="12.75">
      <c r="A29" s="22"/>
      <c r="B29" s="172"/>
      <c r="C29" s="173"/>
      <c r="D29" s="172"/>
      <c r="E29" s="382"/>
      <c r="F29" s="22"/>
      <c r="G29" s="20"/>
      <c r="H29" s="20"/>
    </row>
    <row r="30" ht="12.75">
      <c r="E30" s="383"/>
    </row>
    <row r="31" ht="12.75">
      <c r="E31" s="383"/>
    </row>
    <row r="32" spans="1:5" ht="12.75">
      <c r="A32" t="s">
        <v>181</v>
      </c>
      <c r="E32" s="383"/>
    </row>
  </sheetData>
  <mergeCells count="1">
    <mergeCell ref="A2:H2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Gminy w Grzegorzewie</cp:lastModifiedBy>
  <cp:lastPrinted>2011-11-10T19:24:22Z</cp:lastPrinted>
  <dcterms:created xsi:type="dcterms:W3CDTF">2001-10-10T06:07:14Z</dcterms:created>
  <dcterms:modified xsi:type="dcterms:W3CDTF">2011-11-14T08:35:42Z</dcterms:modified>
  <cp:category/>
  <cp:version/>
  <cp:contentType/>
  <cp:contentStatus/>
</cp:coreProperties>
</file>